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600" yWindow="165" windowWidth="14115" windowHeight="4815" firstSheet="1" activeTab="7"/>
  </bookViews>
  <sheets>
    <sheet name="Índice " sheetId="1" r:id="rId1"/>
    <sheet name="Nombres" sheetId="5" r:id="rId2"/>
    <sheet name="01. Gestión del Riesgo " sheetId="2" r:id="rId3"/>
    <sheet name="02. EOT " sheetId="6" r:id="rId4"/>
    <sheet name="03. PBOT" sheetId="7" r:id="rId5"/>
    <sheet name="04. POT" sheetId="11" r:id="rId6"/>
    <sheet name="05. POMCA" sheetId="8" r:id="rId7"/>
    <sheet name="06. Planes de Desarrollo " sheetId="10" r:id="rId8"/>
    <sheet name="Base " sheetId="3" r:id="rId9"/>
    <sheet name="Base Pomcas " sheetId="4" r:id="rId10"/>
  </sheets>
  <definedNames>
    <definedName name="ANTIOQUIA">Nombres!$F$4</definedName>
    <definedName name="BOLIVAR">Nombres!$C$4:$C$6</definedName>
    <definedName name="CORDOBA">Nombres!$D$4</definedName>
    <definedName name="CUENCAS">Nombres!$A$12:$A$14</definedName>
    <definedName name="DEPARTAMENTO">Nombres!$A$4:$A$7</definedName>
    <definedName name="DPTOELEG">INDIRECT('Índice '!$D$5)</definedName>
    <definedName name="POMCAS">'Base Pomcas '!$A$3:$S$6</definedName>
    <definedName name="Pregpom">'Base Pomcas '!$A$3:$S$8</definedName>
    <definedName name="Preguntas">'Base '!$B$3:$CT$15</definedName>
    <definedName name="SUCRE">Nombres!$E$4:$E$9</definedName>
  </definedNames>
  <calcPr calcId="144525"/>
</workbook>
</file>

<file path=xl/calcChain.xml><?xml version="1.0" encoding="utf-8"?>
<calcChain xmlns="http://schemas.openxmlformats.org/spreadsheetml/2006/main">
  <c r="B8" i="2" l="1"/>
  <c r="I18" i="8" l="1"/>
  <c r="I12" i="8"/>
  <c r="C5" i="8"/>
  <c r="I86" i="8" s="1"/>
  <c r="I10" i="8"/>
  <c r="B7" i="8"/>
  <c r="B146" i="11"/>
  <c r="B141" i="11"/>
  <c r="B137" i="11"/>
  <c r="B20" i="11"/>
  <c r="B134" i="11"/>
  <c r="B128" i="11"/>
  <c r="B124" i="11"/>
  <c r="B120" i="11"/>
  <c r="B113" i="11"/>
  <c r="B110" i="11"/>
  <c r="B107" i="11"/>
  <c r="B101" i="11"/>
  <c r="B96" i="11"/>
  <c r="B91" i="11"/>
  <c r="B85" i="11"/>
  <c r="B80" i="11"/>
  <c r="B75" i="11"/>
  <c r="B69" i="11"/>
  <c r="B63" i="11"/>
  <c r="B56" i="11"/>
  <c r="B52" i="11"/>
  <c r="B47" i="11"/>
  <c r="B40" i="11"/>
  <c r="B35" i="11"/>
  <c r="B31" i="11"/>
  <c r="B26" i="11"/>
  <c r="B15" i="11"/>
  <c r="B12" i="11"/>
  <c r="B9" i="11"/>
  <c r="C6" i="11"/>
  <c r="H121" i="11" s="1"/>
  <c r="C5" i="11"/>
  <c r="B8" i="7"/>
  <c r="B8" i="6"/>
  <c r="B8" i="10"/>
  <c r="B48" i="10"/>
  <c r="B43" i="10"/>
  <c r="B38" i="10"/>
  <c r="B34" i="10"/>
  <c r="B26" i="10"/>
  <c r="B21" i="10"/>
  <c r="B17" i="10"/>
  <c r="B11" i="10"/>
  <c r="C6" i="10"/>
  <c r="H12" i="10" s="1"/>
  <c r="C5" i="10"/>
  <c r="I15" i="8" l="1"/>
  <c r="I22" i="8"/>
  <c r="I31" i="8"/>
  <c r="I42" i="8"/>
  <c r="I48" i="8"/>
  <c r="I55" i="8"/>
  <c r="I66" i="8"/>
  <c r="I77" i="8"/>
  <c r="I25" i="8"/>
  <c r="I38" i="8"/>
  <c r="I45" i="8"/>
  <c r="I51" i="8"/>
  <c r="I61" i="8"/>
  <c r="I70" i="8"/>
  <c r="H147" i="11"/>
  <c r="H142" i="11"/>
  <c r="H138" i="11"/>
  <c r="H134" i="11"/>
  <c r="H129" i="11"/>
  <c r="H125" i="11"/>
  <c r="H53" i="11"/>
  <c r="H92" i="11"/>
  <c r="H13" i="11"/>
  <c r="H27" i="11"/>
  <c r="H65" i="11"/>
  <c r="H98" i="11"/>
  <c r="H114" i="11"/>
  <c r="H32" i="11"/>
  <c r="H71" i="11"/>
  <c r="H42" i="11"/>
  <c r="H87" i="11"/>
  <c r="H22" i="11"/>
  <c r="H49" i="11"/>
  <c r="H76" i="11"/>
  <c r="H107" i="11"/>
  <c r="H110" i="11"/>
  <c r="H16" i="11"/>
  <c r="H36" i="11"/>
  <c r="H59" i="11"/>
  <c r="H81" i="11"/>
  <c r="H103" i="11"/>
  <c r="H48" i="10"/>
  <c r="H44" i="10"/>
  <c r="H39" i="10"/>
  <c r="H35" i="10"/>
  <c r="H27" i="10"/>
  <c r="H22" i="10"/>
  <c r="H18" i="10"/>
  <c r="B84" i="8"/>
  <c r="B75" i="8"/>
  <c r="B70" i="8"/>
  <c r="B66" i="8"/>
  <c r="B61" i="8"/>
  <c r="B55" i="8"/>
  <c r="B51" i="8"/>
  <c r="B48" i="8"/>
  <c r="B45" i="8"/>
  <c r="B41" i="8"/>
  <c r="B37" i="8"/>
  <c r="B30" i="8"/>
  <c r="B25" i="8"/>
  <c r="B21" i="8"/>
  <c r="B18" i="8"/>
  <c r="B15" i="8"/>
  <c r="B12" i="8"/>
  <c r="B10" i="8"/>
  <c r="B190" i="7"/>
  <c r="B184" i="7"/>
  <c r="B179" i="7"/>
  <c r="B173" i="7"/>
  <c r="B167" i="7"/>
  <c r="B160" i="7"/>
  <c r="B147" i="7"/>
  <c r="B140" i="7"/>
  <c r="B136" i="7"/>
  <c r="B130" i="7"/>
  <c r="B125" i="7"/>
  <c r="B112" i="7"/>
  <c r="B109" i="7"/>
  <c r="B99" i="7"/>
  <c r="B81" i="7"/>
  <c r="B78" i="7"/>
  <c r="B73" i="7"/>
  <c r="B70" i="7"/>
  <c r="B66" i="7"/>
  <c r="B62" i="7"/>
  <c r="B57" i="7"/>
  <c r="B51" i="7"/>
  <c r="B44" i="7"/>
  <c r="B36" i="7"/>
  <c r="B30" i="7"/>
  <c r="B23" i="7"/>
  <c r="B18" i="7"/>
  <c r="B14" i="7"/>
  <c r="B11" i="7"/>
  <c r="C6" i="7"/>
  <c r="H191" i="7" s="1"/>
  <c r="C5" i="7"/>
  <c r="B64" i="6"/>
  <c r="B59" i="6"/>
  <c r="B55" i="6"/>
  <c r="B53" i="6"/>
  <c r="B48" i="6"/>
  <c r="B44" i="6"/>
  <c r="B42" i="6"/>
  <c r="B39" i="6"/>
  <c r="B36" i="6"/>
  <c r="B34" i="6"/>
  <c r="B32" i="6"/>
  <c r="B27" i="6"/>
  <c r="B24" i="6"/>
  <c r="B19" i="6"/>
  <c r="B16" i="6"/>
  <c r="B12" i="6"/>
  <c r="C6" i="6"/>
  <c r="H13" i="6" s="1"/>
  <c r="C5" i="6"/>
  <c r="B35" i="2"/>
  <c r="B33" i="2"/>
  <c r="B31" i="2"/>
  <c r="B29" i="2"/>
  <c r="B27" i="2"/>
  <c r="B25" i="2"/>
  <c r="B23" i="2"/>
  <c r="B21" i="2"/>
  <c r="B19" i="2"/>
  <c r="B17" i="2"/>
  <c r="B15" i="2"/>
  <c r="B13" i="2"/>
  <c r="B11" i="2"/>
  <c r="C6" i="2"/>
  <c r="H11" i="2" s="1"/>
  <c r="C5" i="2"/>
  <c r="H11" i="7" l="1"/>
  <c r="H180" i="7"/>
  <c r="H186" i="7"/>
  <c r="H174" i="7"/>
  <c r="H169" i="7"/>
  <c r="H162" i="7"/>
  <c r="H151" i="7"/>
  <c r="H141" i="7"/>
  <c r="H126" i="7"/>
  <c r="H137" i="7"/>
  <c r="H132" i="7"/>
  <c r="H117" i="7"/>
  <c r="H78" i="7"/>
  <c r="H109" i="7"/>
  <c r="H102" i="7"/>
  <c r="H86" i="7"/>
  <c r="H74" i="7"/>
  <c r="H58" i="7"/>
  <c r="H66" i="7"/>
  <c r="H71" i="7"/>
  <c r="H63" i="7"/>
  <c r="H53" i="7"/>
  <c r="H45" i="7"/>
  <c r="H39" i="7"/>
  <c r="H32" i="7"/>
  <c r="H25" i="7"/>
  <c r="H19" i="7"/>
  <c r="H15" i="7"/>
  <c r="H65" i="6"/>
  <c r="H60" i="6"/>
  <c r="H56" i="6"/>
  <c r="H53" i="6"/>
  <c r="H48" i="6"/>
  <c r="H42" i="6"/>
  <c r="H44" i="6"/>
  <c r="H39" i="6"/>
  <c r="H36" i="6"/>
  <c r="H32" i="6"/>
  <c r="H34" i="6"/>
  <c r="H28" i="6"/>
  <c r="H24" i="6"/>
  <c r="H20" i="6"/>
  <c r="H16" i="6"/>
  <c r="H33" i="2"/>
  <c r="H35" i="2"/>
  <c r="H31" i="2"/>
  <c r="H27" i="2"/>
  <c r="H29" i="2"/>
  <c r="H23" i="2"/>
  <c r="H21" i="2"/>
  <c r="H25" i="2"/>
  <c r="H19" i="2"/>
  <c r="H17" i="2"/>
  <c r="H15" i="2"/>
  <c r="H13" i="2"/>
</calcChain>
</file>

<file path=xl/sharedStrings.xml><?xml version="1.0" encoding="utf-8"?>
<sst xmlns="http://schemas.openxmlformats.org/spreadsheetml/2006/main" count="1381" uniqueCount="170">
  <si>
    <t xml:space="preserve">DEPARTAMENTO </t>
  </si>
  <si>
    <t xml:space="preserve">MUNICIPIO </t>
  </si>
  <si>
    <t xml:space="preserve">Gestión del Riesgo </t>
  </si>
  <si>
    <t>COHERENCIA JURÍDICA LA MOJANA</t>
  </si>
  <si>
    <t xml:space="preserve">Seleccione un Departamento </t>
  </si>
  <si>
    <t xml:space="preserve">Seleccione un Municipio </t>
  </si>
  <si>
    <t xml:space="preserve">01. Gestión del Riesgo </t>
  </si>
  <si>
    <t xml:space="preserve">02. Esquemas de Ordenamiento territorial </t>
  </si>
  <si>
    <t xml:space="preserve">03. Planes Básicos de Ordenamiento Territorial </t>
  </si>
  <si>
    <t xml:space="preserve">04. Planes de Ordenamiento territorial </t>
  </si>
  <si>
    <t xml:space="preserve">05. Pomcas </t>
  </si>
  <si>
    <t>06. Planes de Desarrollo</t>
  </si>
  <si>
    <t xml:space="preserve">Gestión del riesgo y enfoque de procesos </t>
  </si>
  <si>
    <t>DEPARTAMENTO</t>
  </si>
  <si>
    <t>MUNICIPIO</t>
  </si>
  <si>
    <t>ID</t>
  </si>
  <si>
    <t xml:space="preserve">BOLIVAR </t>
  </si>
  <si>
    <t>ACHI</t>
  </si>
  <si>
    <t>CORDOBA</t>
  </si>
  <si>
    <t>AYAPEL</t>
  </si>
  <si>
    <t>SUCRE</t>
  </si>
  <si>
    <t>CAIMITO</t>
  </si>
  <si>
    <t>GUARANDA</t>
  </si>
  <si>
    <t>MAGANGUE</t>
  </si>
  <si>
    <t>MAJAGUAL</t>
  </si>
  <si>
    <t>ANTIOQUIA</t>
  </si>
  <si>
    <t>NECHI</t>
  </si>
  <si>
    <t>05495</t>
  </si>
  <si>
    <t>SAN BENITO</t>
  </si>
  <si>
    <t>SAN JACINTO DE CAUCA</t>
  </si>
  <si>
    <t>SAN MARCOS</t>
  </si>
  <si>
    <t xml:space="preserve">SI </t>
  </si>
  <si>
    <t>Caracterización del departamento y/o Municipio.</t>
  </si>
  <si>
    <t xml:space="preserve">Marco Institucional y Actores clave </t>
  </si>
  <si>
    <t xml:space="preserve">Identificación y análisis de factores de riesgo - Antecedentes históricos. </t>
  </si>
  <si>
    <t xml:space="preserve">Análisis de amenazas </t>
  </si>
  <si>
    <t xml:space="preserve">Análisis de vulnerabilidad </t>
  </si>
  <si>
    <t xml:space="preserve">Análisis de riesgos </t>
  </si>
  <si>
    <t>NO</t>
  </si>
  <si>
    <t xml:space="preserve">Identificación y priorización de los esenarios del riesgo </t>
  </si>
  <si>
    <t xml:space="preserve">Caracterización de los escenarios del riesgo </t>
  </si>
  <si>
    <t xml:space="preserve">Conocimiento del riesgo </t>
  </si>
  <si>
    <t xml:space="preserve">Reducción del riesgo </t>
  </si>
  <si>
    <t xml:space="preserve">Manejo de Desastres </t>
  </si>
  <si>
    <t xml:space="preserve">Planificación presupuestal y de costos </t>
  </si>
  <si>
    <t xml:space="preserve">Ordenamiento territorial EOT </t>
  </si>
  <si>
    <t>Componente rural - Áreas de conservación y protección de los recursos naturales.</t>
  </si>
  <si>
    <t>Componente rural - Áreas expuestas a amenazas y riesgos.</t>
  </si>
  <si>
    <t>Componente rural - Áreas que forman parte de los sistemas de aprovisionamiento de los servicios públicos y para la disposición final de residuos sólidos y líquidos.</t>
  </si>
  <si>
    <t>Componente rural - Áreas de producción agropecuaria, forestal y minera.</t>
  </si>
  <si>
    <t xml:space="preserve">Componente rural -Equipamientos de salud y educación. </t>
  </si>
  <si>
    <t xml:space="preserve">Programa de ejecución- se localizarán los terrenos necesarios para atender la demanda de vivienda de interés social en el municipio o distrito y las zonas de mejoramiento integral, señalando los instrumentos para su ejecución pública o privada. </t>
  </si>
  <si>
    <t>Programa de ejecución - Igualmente se determinarán los inmuebles y terrenos cuyo desarrollo o construcción se consideren prioritarios. Todo lo anterior, atendiendo las estrategias, parámetros y directrices señaladas en el plan de ordenamiento.</t>
  </si>
  <si>
    <t xml:space="preserve"> Componente General -La estructura general del suelo urbano, en especial, el plan vial y de servicios públicos domiciliarios. Esta definición incluye la determinación del perímetro urbano para las cabeceras de los corregimientos.</t>
  </si>
  <si>
    <t>Componente General -Las zonas de conservación y protección de recursos naturales y ambientales y las normas urbanísticas requeridas para las actuaciones de parcelación, urbanización y construcción.</t>
  </si>
  <si>
    <t>Componente Urbano - El Plan de vías</t>
  </si>
  <si>
    <t>Componente Urbano - El plan de servicios públicos domiciliarios</t>
  </si>
  <si>
    <t>Componente Urbano -  La expedición de normas urbanísticas para las actuaciones de parcelación, urbanización y construcción.</t>
  </si>
  <si>
    <t xml:space="preserve">Ordenamiento territorial PBOT </t>
  </si>
  <si>
    <t xml:space="preserve">Objetivos y estrategias territoriales de largo y mediano plazo </t>
  </si>
  <si>
    <t>Componente General - Identificación y localización de las acciones sobre el territorio que posibiliten organizarlo y adecuarlo para el aprovechamiento de sus ventajas comparativas y su mayor competitividad.</t>
  </si>
  <si>
    <t>Componente General - Los sistemas de comunicación entre el área urbana y el área rural y su articulación con los respectivos sistemas regionales.</t>
  </si>
  <si>
    <t>Componente General - El establecimiento de las áreas de reserva y las regulaciones para la protección del medio ambiente, conservación de los recursos naturales y defensa del paisaje, así como para las áreas de conservación y protección del patrimonio histórico, cultural y arquitectónico.</t>
  </si>
  <si>
    <t>Componente General -  La localización de actividades, infraestructuras y equipamientos básicos para garantizar adecuadas relaciones funcionales entre asentamientos y zonas urbanas y rurales.</t>
  </si>
  <si>
    <t>Componente General -  La clasificación del territorio en suelo urbano, rural y de expansión urbana, con la correspondiente fijación del perímetro del suelo urbano, así como para las cabecera corregimentales, la determinación del correspondiente perímetro urbano, el cual a su vez no podrá ser mayor que el perímetro de servicios o sanitario.</t>
  </si>
  <si>
    <t>Componente General - El inventario de las zonas que presenten alto riesgo para la localización de asentamientos humanos, por amenazas naturales o por condiciones de insalubridad.</t>
  </si>
  <si>
    <t>Componente Urbano - la infraestructura para el sistema vial, de transporte y la adecuada intercomunicación de todas las áreas urbanas así como su proyección para las áreas de expansión, si se determinaren</t>
  </si>
  <si>
    <t>Componente Urbano - la disponibilidad de redes primarias y secundarias de vías y servicios públicos a corto y mediano plazo</t>
  </si>
  <si>
    <t>Componente Urbano - la localización prevista para equipamientos colectivos y espacios públicos para parques y zonas verdes públicas</t>
  </si>
  <si>
    <t>Componente Urbano - las cesiones urbanísticas gratuitas correspondientes a dichas infraestructuras.</t>
  </si>
  <si>
    <t xml:space="preserve">Componente Urbano - las áreas de conservación y protección de los recursos naturales, paisajísticos </t>
  </si>
  <si>
    <t>Componente Urbano - conjuntos urbanos, históricos y culturales de conformidad con la legislación general aplicable a cada caso y las normas urbanísticas que los complementan</t>
  </si>
  <si>
    <t>Componente Urbano - áreas expuestas a amenazas y riesgos naturales.</t>
  </si>
  <si>
    <t>Componente Urbano -  La estrategia de mediano plazo para el desarrollo de programas de vivienda de interés social; incluyendo los de mejoramiento integral, la cual incluirá las directrices y parámetros para la definición de usos para vivienda de interés social, tanto en suelos urbanos como de expansión urbana, y el señalamiento de los correspondientes instrumentos de gestión; así como los mecanismos para la reubicación de los asentamientos humanos localizados en zonas de alto riesgo para la salud e integridad de sus habitantes, incluyendo lo relacionado con la transformación de las zonas reubicadas para evitar su nueva ocupación.</t>
  </si>
  <si>
    <t>Componente Urbano - La definición de los procedimientos e instrumentos de gestión y actuación urbanística requeridos para la administración y ejecución de las políticas y decisiones adoptadas, así como de los criterios generales para su conveniente aplicación, incluida la adopción de los instrumentos para financiar el desarrollo urbano de acuerdo con lo que se establece en la presente Ley y en la Ley 9 de 1989.</t>
  </si>
  <si>
    <t>Componente Urbano - Planes Parciales y Unidades de Actuación Urbanística.</t>
  </si>
  <si>
    <t>Componente Urbano -  La expedición de normas urbanísticas generales sobre usos e intensidad de usos del suelo, actuaciones, tratamientos y procedimientos de parcelación, urbanización, construcción e incorporación al desarrollo de las diferentes zonas comprendidas dentro del perímetro urbano y el suelo de expansión. Se incluirán especificaciones de cesiones urbanísticas, aislamientos, volumetrías y alturas; la determinación de las zonas de mejoramiento integral, si las hay, y las demás que consideren convenientes las autoridades distritales o municipales.</t>
  </si>
  <si>
    <t>Componente Rural -  Las políticas de mediano y corto plazo sobre ocupación del suelo en relación con los asentamientos humanos localizados en estas áreas.</t>
  </si>
  <si>
    <t>Componente Rural - El señalamiento de las condiciones de protección, conservación y mejoramiento de las zonas de producción agropecuaria, forestal o minera.</t>
  </si>
  <si>
    <t>Componente Rural - La delimitación de las áreas de conservación y protección de los recursos naturales paisajísticos, geográficos y ambientales</t>
  </si>
  <si>
    <t>Componente Rural -  La delimitación de las áreas de amenazas y riesgos, o que formen parte de los sistemas de provisión de los servicios públicos domiciliarios o de disposición final de desechos sólidos o líquidos.</t>
  </si>
  <si>
    <t>Componente Rural - La localización y dimensionamiento de las zonas determinadas como suburbanas, con precisión de las intensidades máximas de ocupación y usos admitidos (en especial las áreas de producción agropecuaria, forestal y minera.), las cuales deberán adoptarse teniendo en cuenta su carácter de ocupación en baja densidad, de acuerdo con las posibilidades de suministro de servicios de agua potable y saneamiento, en armonía con las normas de conservación y protección de recursos naturales y medio ambiente.</t>
  </si>
  <si>
    <t>Componente Rural -  La identificación de los centros poblados rurales y la adopción de las previsiones necesarias para orientar la ocupación de sus suelos y la adecuada dotación de infraestructura de servicios básicos y de equipamiento social.</t>
  </si>
  <si>
    <t>Componente Rural -  La determinación de los sistemas de aprovisionamiento de los servicios de agua potable y saneamiento básico de las zonas rurales a corto y mediano plazo y la localización prevista para los equipamientos de salud y educación.</t>
  </si>
  <si>
    <t>Componente Rural - La expedición de normas para la parcelación de predios rurales destinados a vivienda campestre, las cuales deberán tener en cuenta la legislación agraria y ambiental.</t>
  </si>
  <si>
    <t xml:space="preserve">Programa de Ejecución - Los programas y proyectos de infraestructura de transporte y servicios públicos domiciliarios que se ejecutarán en el período correspondiente, </t>
  </si>
  <si>
    <t xml:space="preserve">Programas de Ejecución - se localizarán los terrenos necesarios para atender la demanda de vivienda de interés social en el municipio o distrito y las zonas de mejoramiento integral, señalando los instrumentos para su ejecución pública o privada. </t>
  </si>
  <si>
    <t>Programas de Ejecución - Igualmente se determinarán los inmuebles y terrenos cuyo desarrollo o construcción se consideren prioritarios. Todo lo anterior, atendiendo las estrategias, parámetros y directrices señaladas en el plan de ordenamiento.</t>
  </si>
  <si>
    <t xml:space="preserve">Ordenamiento Territorial POT </t>
  </si>
  <si>
    <t xml:space="preserve">Componente General constituido por los objetivos estrategias y contenidos estructurantes a largo plazo. </t>
  </si>
  <si>
    <t xml:space="preserve">Componente General - Definición de las acciones territoriales estratégicas necesarias para garantizar la consecución de los objetivos de desarrollo económico y social del municipio o distrito. </t>
  </si>
  <si>
    <t xml:space="preserve">Componente General - Adopción de las políticas de largo plazo para la ocupación, aprovechamiento y manejo del suelo y del conjunto de los recursos naturales. </t>
  </si>
  <si>
    <t xml:space="preserve">Contenido estructural - Los sistemas de comunicación entre el área urbana y el área rural y su articulación con los respectivos sistemas  regionales. </t>
  </si>
  <si>
    <t xml:space="preserve">Contenido estructural  -El señalamiento de las áreas de reserva y medidas para la protección del medio ambiente. </t>
  </si>
  <si>
    <t xml:space="preserve">Contenido Estructural - la determinación y ubicación en planos de las zonas que presentan alto riesgo para la localización de asentamientos humanos, por amenazas o riesgos naturales o por condiciones de insalubridad. </t>
  </si>
  <si>
    <t xml:space="preserve">Contenido Estructural - La localización de actividad, infraestructuras y equipamientos básicos para garantizar adecuadas relaciones funcionales entre asentamientos entre asentamientos y zonas urbanas y rurales. </t>
  </si>
  <si>
    <t>Contenido estructural - La clasificación del territorio en suelo urbano, rural y de expansión urbana, con la correspondiente fijación del perímetro del suelo urbano .</t>
  </si>
  <si>
    <t>Componente Urbano - Las políticas de mediano y corto plazo sobre uso y ocupación del suelo urbano y de las áreas de expansión, en armonía con el modelo estructural de largo plazo adoptado en el modelo general y con las previsiones sobre transformación y crecimiento espacial de la ciudad.</t>
  </si>
  <si>
    <t xml:space="preserve">Componente Urbano - La localización  y dimensionamiento de la infraestructura para el sistema vial de transporte y la adecuada intercomunicación de todas las áreas urbanas y la proyectada para las áreas de expansión. </t>
  </si>
  <si>
    <t xml:space="preserve">Componente Urbano - la delimitación, en suelo urbano y de expansión urbana, de las áreas de conservación y protección de los recursos naturales, paisajisticos y de conjuntos urbanos, históricos y culturales de conformidad con la legislación general aplciable a cada caso. </t>
  </si>
  <si>
    <t xml:space="preserve">Componente Urbano - La determinación, en suelo urbano y de expansión urbana, de las áreas objeto de los diferentes tratamientos y actuaciones urbanísticas. </t>
  </si>
  <si>
    <t xml:space="preserve">Componente Urbano - La estrategia de mediano plazo para el desarrollo de programas de vivienda de interés social, incluyendo los de mejoramiento integral. </t>
  </si>
  <si>
    <t xml:space="preserve">Componente Urbano - las estretegias de crecimiento y reordenamiento de la ciudad, definiendo sus prioridades y los criterios, directrices y parámetros para la identificación y declaración de los inmuebles y terrenos de desarrollo o construcción prioritaria. </t>
  </si>
  <si>
    <t xml:space="preserve">Componente Urbano - La determinación de las características de las unidades de actuación urbanística tanto dentro del suelo urbano como del suelo de expansión cuando  a ello hubiere lugar. </t>
  </si>
  <si>
    <t xml:space="preserve">Componente Urbano - La especificación, si es e caso, de la naturaleza, alcance y área de operación de los macroproyectos urbanos cuya promoción y ejecución se contemple a corto o mediano plazo. </t>
  </si>
  <si>
    <t xml:space="preserve">Componente Urbano - La definición de los procedimientos e instrumentos de gestión y actuación urbanística requeridos para la administración y ejecución de las políticas y decisiones adoptadas, así como de los criterios generales para su conveniente aplicación. </t>
  </si>
  <si>
    <t xml:space="preserve">Componente Urbano - La expedición de normas urbanísticas. </t>
  </si>
  <si>
    <t xml:space="preserve">Componente Rural - las políticas de mediano y corto plazo sobre ocupación del suelo </t>
  </si>
  <si>
    <t xml:space="preserve">Componente Rural - El señalamiento de las condiciones de protección, conservación y mejoramiento de las zonas de producción agropecuaria, forestal o minera. </t>
  </si>
  <si>
    <t xml:space="preserve">Componente Rural- La delimitación de las áreas de conservación y protección de los recursos naturales, paisajísticos, geográficos y ambientales. </t>
  </si>
  <si>
    <t xml:space="preserve">Componente Rural- La localización y dimensionamiento de las zonas determinadas como suburbanas, con precision de las intensidades máximas de ocupación y usos admitidos. </t>
  </si>
  <si>
    <t xml:space="preserve">Componente Rural - La identificación de centros poblados rurales y la adopción de las previsiones necesarias para orientar la ocipación de usos de sus suelos y la adecuada dotación  de infraestructura de servicios básicos y de equipamiento social. </t>
  </si>
  <si>
    <t xml:space="preserve">Componente rural - La expedición de normas para la parcelacion de predios rurales destinados a vivienda campestre. </t>
  </si>
  <si>
    <t>SI</t>
  </si>
  <si>
    <t xml:space="preserve">NO </t>
  </si>
  <si>
    <t>N/D</t>
  </si>
  <si>
    <t xml:space="preserve">01. COHERENCIA JURÍDICA GESTIÓN DEL RIESGO </t>
  </si>
  <si>
    <t xml:space="preserve">Departamento: </t>
  </si>
  <si>
    <t xml:space="preserve">Municipio : </t>
  </si>
  <si>
    <t xml:space="preserve">No aplica </t>
  </si>
  <si>
    <t>Componente General -Los objetivos, estrategias y políticas de largo y mediano plazo para la ocupación y aprovechamiento del suelo.</t>
  </si>
  <si>
    <t>Componente General - La división del territorio en suelo urbano y rural.</t>
  </si>
  <si>
    <t>Componente General - La determinación de las zonas de amenazas y riesgos naturales y las medidas de protección.</t>
  </si>
  <si>
    <t>Programas de ejecución -  Los programas y proyectos de infraestructura de transporte y servicios públicos domiciliarios que se ejecutarán en el período correspondiente.</t>
  </si>
  <si>
    <t>Programa de Ejecución - Los programas y proyectos de infraestructura de transporte y servicios públicos domiciliarios que se ejecutarán en el período correspondiente.</t>
  </si>
  <si>
    <t>El inventario y condiciones de los recursos naturales renovables.</t>
  </si>
  <si>
    <t>Localización, dotación, operación y mantenimiento de los servicios públicos.</t>
  </si>
  <si>
    <t>Las condiciones socio - económicas y culturales de la población.</t>
  </si>
  <si>
    <t>El uso y la tecnología aplicada en el aprovechamiento de los recursos naturales de la cuenca y sus efectos sobre los recursos naturales renovables.</t>
  </si>
  <si>
    <t>La localización y el estado actual de las obras de infraestructura físicas existentes en el área de la cuenca para el abastecimiento de agua potable, generación de energía eléctrica, riego, drenaje, etc.</t>
  </si>
  <si>
    <t>La identificación de los organismos públicos o privados que desarrollan acciones en la cuenca, bien sea en el campo de la producción agropecuaria o forestal, de la estructura social o de cualquier servicio orientado a mejorar las condiciones de vida de la población.</t>
  </si>
  <si>
    <t>El número de beneficiarios de aprovechamientos legalmente otorgados y de explotaciones agropecuarias o forestales en el área.</t>
  </si>
  <si>
    <t>Una definición clara y precisa de los objetivos generales y específicos que identifiquen las características que se deseen imprimir a la cuenca.</t>
  </si>
  <si>
    <t xml:space="preserve"> Una definición de la estrategia para lograr esos objetivos con indicación de sus principales elementos.</t>
  </si>
  <si>
    <t xml:space="preserve"> La formulación de los programas y proyectos.</t>
  </si>
  <si>
    <t>La definición de alternativa de políticas en materia de crédito, tributaria, tarifaria, de valorización y asistencia técnica.</t>
  </si>
  <si>
    <t>Las propuestas de alternativas de inversión a través de programas y proyectos para el aprovechamiento de los recursos naturales renovables de la cuenca.</t>
  </si>
  <si>
    <t>Determinación y propuesta de alternativas y financiamiento de los programas y proyectos seleccionados y aprobados.</t>
  </si>
  <si>
    <t>Definición de la estructura administrativa encargada de la coordinación, supervisión y manejo de la cuenca en desarrollo del plan</t>
  </si>
  <si>
    <t>Zonificación de la cuenca para su uso y manejo según corresponda a áreas amparadas por regímenes de reserva o destinadas para usos forestales, agropecuarios, urbanos, etc.</t>
  </si>
  <si>
    <r>
      <rPr>
        <b/>
        <sz val="11"/>
        <color theme="1"/>
        <rFont val="Calibri"/>
        <family val="2"/>
        <scheme val="minor"/>
      </rPr>
      <t>INSTRUMENTACIÓN</t>
    </r>
    <r>
      <rPr>
        <sz val="11"/>
        <color theme="1"/>
        <rFont val="Calibri"/>
        <family val="2"/>
        <scheme val="minor"/>
      </rPr>
      <t xml:space="preserve"> -  En esta fase se inicia la ejecución de las políticas, programas y proyectos definidos en el plan, para cuyo desarrollo se prepararán los planes operativos en donde se definan con la mayor precisión posible, los requerimientos de recursos humanos, técnicos y financieros y se especifiquen las metas que se esperan alcanzar durante cada período.</t>
    </r>
  </si>
  <si>
    <r>
      <rPr>
        <b/>
        <sz val="11"/>
        <color theme="1"/>
        <rFont val="Calibri"/>
        <family val="2"/>
        <scheme val="minor"/>
      </rPr>
      <t>CONTROL</t>
    </r>
    <r>
      <rPr>
        <sz val="11"/>
        <color theme="1"/>
        <rFont val="Calibri"/>
        <family val="2"/>
        <scheme val="minor"/>
      </rPr>
      <t xml:space="preserve"> - La formulación de planes operativos debe contener objetivos y metas a corto plazo que hagan posible desarrollar actividades de seguimiento de los programas y proyectos en ejecución. La labor de seguimiento y control deberá realizarse por el Ministerio de Agricultura o el Departamento Nacional de Planeación, según que la cuenca se encuentre en el área de competencia del Inderena o de una Corporación Autónoma Regional</t>
    </r>
  </si>
  <si>
    <t>CAÑOS MOJANA-PANCEGUITA</t>
  </si>
  <si>
    <t>ND</t>
  </si>
  <si>
    <t>RIO CARIBONA</t>
  </si>
  <si>
    <t>RIO SAN JORGE PARTE BAJA</t>
  </si>
  <si>
    <t xml:space="preserve">Cuenca: </t>
  </si>
  <si>
    <t>Las condiciones físicas, climáticas y topográficas del área.</t>
  </si>
  <si>
    <t xml:space="preserve">Plan de Desarrollo </t>
  </si>
  <si>
    <t>Plan de Inversiones -La descripción de los principales programas y subprogramas, con indicación de sus objetivos y metas nacionales, regionales y sectoriales y los proyectos prioritarios de inversión.</t>
  </si>
  <si>
    <t>Plan de Inversiones - Los presupuestos plurianuales mediante los cuales se proyectarán en los costos de los programas más importantes de inversión pública contemplados en la parte general.</t>
  </si>
  <si>
    <t>Plan de Inversiones - La especificación de los mecanismos idóneos para su ejecución</t>
  </si>
  <si>
    <t>Plan de Inversiones -La proyección de los recursos financieros disponibles para su ejecución y su armonización con los planes de gasto público.</t>
  </si>
  <si>
    <t>Contenido General - Los objetivos nacionales y sectoriales de la acción estatal a mediano y largo plazo según resulte del diagnóstico general de la economía y de sus principales sectores y grupos sociales.</t>
  </si>
  <si>
    <t>Contenido General - Las metas nacionales y sectoriales de la acción estatal a mediano y largo plazo y los procedimientos y mecanismo generales para lograrlos.</t>
  </si>
  <si>
    <t>Contenido General - Las estrategias y políticas en materia económica, social y ambiental que guiarán la acción del Gobierno para alcanzar los objetivos y metas que se hayan definido.</t>
  </si>
  <si>
    <r>
      <t>Contenido General -  El señalamiento de las formas, medios e instrumentos de vinculación y armonización de la planeación nacional con la planeación sectorial, regional, departamental, municipal, distrital y de las entidades territoriales</t>
    </r>
    <r>
      <rPr>
        <b/>
        <sz val="11"/>
        <color theme="1"/>
        <rFont val="Arial"/>
        <family val="2"/>
      </rPr>
      <t xml:space="preserve"> </t>
    </r>
    <r>
      <rPr>
        <sz val="11"/>
        <color theme="1"/>
        <rFont val="Arial"/>
        <family val="2"/>
      </rPr>
      <t>indígenas; y de aquellas otras entidades territoriales que se constituyan en aplicación de las normas constitucionales vigentes.</t>
    </r>
  </si>
  <si>
    <t xml:space="preserve">02. COHERENCIA JURÍDICA ESQUEMA DE ORDENAMIENTO TERRITORIAL </t>
  </si>
  <si>
    <t xml:space="preserve">03. COHERENCIA JURÍDICA PLAN BÁSICO DE ORDENAMIENTO TERRITORIAL </t>
  </si>
  <si>
    <t xml:space="preserve">06. COHERENCIA JURÍDICA PLANES DE DESARROLLO </t>
  </si>
  <si>
    <t xml:space="preserve">A continuación se realiza una verificación de los Lineamientos que de acuerdo a la Ley 152 de 1994 deben contener los Planes de Desarrollo, siendo estos: </t>
  </si>
  <si>
    <t xml:space="preserve">A continuación se realiza una verificación de los Lineamientos que de acuerdo a la Ley 388 de 1997 y el Decreto 879 de 1998 deben contener los Esquemas de Ordenamiento Territorial, siendo estos: </t>
  </si>
  <si>
    <t xml:space="preserve">A continuación se realiza una verificación de los Lineamientos que de acuerdo a la Ley 388 de 1997 y el Decreto 879 de 1998 deben contener los Planes Básicos Ordenamiento Territorial, siendo estos: </t>
  </si>
  <si>
    <t xml:space="preserve">05. COHERENCIA JURÍDICA PLAN DE ORDENACIÓN Y MANEJO DE CUENCAS </t>
  </si>
  <si>
    <t xml:space="preserve">A continuación se realiza una verificación de los Lineamientos que de acuerdo a la Ley 388 deben contener los Planes de Ordenamiento Territorial, siendo estos: </t>
  </si>
  <si>
    <t>A continuación se realiza una verificación de los Lineamientos que de acuerdo al Decreto 1640 del 2012 deben contener los Planes de Ordenación y Manejo de Cuencas, siendo estos:</t>
  </si>
  <si>
    <t>Seleccione una cuenca</t>
  </si>
  <si>
    <t>CUENCAS</t>
  </si>
  <si>
    <t xml:space="preserve">04. COHERENCIA JURÍDICA PLAN  DE ORDENAMIENTO TERRITORIAL </t>
  </si>
  <si>
    <t xml:space="preserve">A continuación se realiza una verificación de los Lineamientos que de acuerdo a la Ley 1523 de 2012  deben contener los Planes de Gestión del Riesgo, siendo estos: </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</si>
</sst>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sz val="10"/>
      <color theme="1"/>
      <name val="Calibri"/>
      <family val="2"/>
      <scheme val="minor"/>
    </font>
    <font>
      <b/>
      <sz val="10"/>
      <color theme="1"/>
      <name val="Calibri"/>
      <family val="2"/>
      <scheme val="minor"/>
    </font>
    <font>
      <u/>
      <sz val="11"/>
      <color theme="10"/>
      <name val="Calibri"/>
      <family val="2"/>
      <scheme val="minor"/>
    </font>
    <font>
      <u/>
      <sz val="11"/>
      <color theme="11"/>
      <name val="Calibri"/>
      <family val="2"/>
      <scheme val="minor"/>
    </font>
    <font>
      <b/>
      <sz val="11"/>
      <color theme="1" tint="4.9989318521683403E-2"/>
      <name val="Calibri"/>
      <family val="2"/>
      <scheme val="minor"/>
    </font>
    <font>
      <b/>
      <sz val="10"/>
      <color theme="1" tint="4.9989318521683403E-2"/>
      <name val="Calibri"/>
      <family val="2"/>
      <scheme val="minor"/>
    </font>
    <font>
      <b/>
      <sz val="10"/>
      <name val="Calibri"/>
      <family val="2"/>
      <scheme val="minor"/>
    </font>
    <font>
      <b/>
      <sz val="10"/>
      <color rgb="FF3F3F3F"/>
      <name val="Calibri"/>
      <family val="2"/>
      <scheme val="minor"/>
    </font>
    <font>
      <i/>
      <sz val="9"/>
      <color theme="1"/>
      <name val="Calibri"/>
      <family val="2"/>
      <scheme val="minor"/>
    </font>
    <font>
      <i/>
      <sz val="9"/>
      <color rgb="FF7F7F7F"/>
      <name val="Calibri"/>
      <family val="2"/>
      <scheme val="minor"/>
    </font>
    <font>
      <b/>
      <sz val="14"/>
      <color rgb="FF00B050"/>
      <name val="Calibri"/>
      <family val="2"/>
      <scheme val="minor"/>
    </font>
    <font>
      <b/>
      <sz val="10"/>
      <color theme="3"/>
      <name val="Cambria"/>
      <family val="1"/>
      <scheme val="major"/>
    </font>
    <font>
      <b/>
      <sz val="11"/>
      <color rgb="FF00B050"/>
      <name val="Calibri"/>
      <family val="2"/>
      <scheme val="minor"/>
    </font>
    <font>
      <sz val="11"/>
      <color rgb="FF000000"/>
      <name val="Calibri"/>
      <family val="2"/>
      <scheme val="minor"/>
    </font>
    <font>
      <sz val="11"/>
      <color theme="1"/>
      <name val="Arial"/>
      <family val="2"/>
    </font>
    <font>
      <b/>
      <sz val="11"/>
      <color theme="1"/>
      <name val="Arial"/>
      <family val="2"/>
    </font>
    <font>
      <b/>
      <sz val="10"/>
      <color rgb="FF00B050"/>
      <name val="Calibri"/>
      <family val="2"/>
      <scheme val="minor"/>
    </font>
  </fonts>
  <fills count="7">
    <fill>
      <patternFill patternType="none"/>
    </fill>
    <fill>
      <patternFill patternType="gray125"/>
    </fill>
    <fill>
      <patternFill patternType="solid">
        <fgColor rgb="FFF2F2F2"/>
      </patternFill>
    </fill>
    <fill>
      <patternFill patternType="solid">
        <fgColor theme="0"/>
        <bgColor indexed="64"/>
      </patternFill>
    </fill>
    <fill>
      <patternFill patternType="solid">
        <fgColor rgb="FFE5F4F7"/>
        <bgColor indexed="64"/>
      </patternFill>
    </fill>
    <fill>
      <patternFill patternType="solid">
        <fgColor rgb="FFFFFF00"/>
        <bgColor indexed="64"/>
      </patternFill>
    </fill>
    <fill>
      <patternFill patternType="solid">
        <fgColor theme="0" tint="-4.9989318521683403E-2"/>
        <bgColor indexed="64"/>
      </patternFill>
    </fill>
  </fills>
  <borders count="5">
    <border>
      <left/>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80">
    <xf numFmtId="0" fontId="0" fillId="0" borderId="0"/>
    <xf numFmtId="0" fontId="3"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Protection="0"/>
    <xf numFmtId="0" fontId="9" fillId="0" borderId="0" applyNumberFormat="0" applyFill="0" applyAlignment="0" applyProtection="0"/>
    <xf numFmtId="0" fontId="11" fillId="2" borderId="1" applyNumberFormat="0" applyProtection="0">
      <alignment horizontal="center"/>
    </xf>
    <xf numFmtId="0" fontId="4" fillId="4" borderId="2" applyNumberFormat="0" applyAlignment="0" applyProtection="0"/>
    <xf numFmtId="0" fontId="10" fillId="0" borderId="0" applyNumberFormat="0" applyFill="0" applyBorder="0" applyAlignment="0" applyProtection="0"/>
    <xf numFmtId="0" fontId="12" fillId="3" borderId="0" applyNumberFormat="0" applyAlignment="0" applyProtection="0"/>
    <xf numFmtId="0" fontId="13" fillId="0" borderId="0" applyNumberFormat="0" applyFill="0" applyBorder="0" applyAlignment="0" applyProtection="0"/>
    <xf numFmtId="0" fontId="14" fillId="0" borderId="0" applyNumberFormat="0" applyFill="0" applyProtection="0">
      <alignment horizontal="center" vertical="center"/>
    </xf>
    <xf numFmtId="0" fontId="15" fillId="3"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55">
    <xf numFmtId="0" fontId="0" fillId="0" borderId="0" xfId="0"/>
    <xf numFmtId="0" fontId="2" fillId="0" borderId="0" xfId="0" applyFont="1"/>
    <xf numFmtId="0" fontId="0" fillId="3" borderId="0" xfId="0" applyFill="1"/>
    <xf numFmtId="0" fontId="2" fillId="0" borderId="0" xfId="0" applyFont="1" applyAlignment="1">
      <alignment wrapText="1"/>
    </xf>
    <xf numFmtId="0" fontId="4" fillId="0" borderId="0" xfId="0" applyFont="1" applyAlignment="1"/>
    <xf numFmtId="0" fontId="5" fillId="0" borderId="0" xfId="0" applyFont="1" applyAlignment="1">
      <alignment horizontal="center" vertical="center" wrapText="1"/>
    </xf>
    <xf numFmtId="0" fontId="0" fillId="0" borderId="0" xfId="0" applyAlignment="1">
      <alignment horizontal="justify" vertical="top" wrapText="1"/>
    </xf>
    <xf numFmtId="49" fontId="4" fillId="0" borderId="0" xfId="0" applyNumberFormat="1" applyFont="1" applyAlignment="1"/>
    <xf numFmtId="0" fontId="4" fillId="5" borderId="0" xfId="0" applyFont="1" applyFill="1" applyAlignment="1"/>
    <xf numFmtId="49" fontId="4" fillId="5" borderId="0" xfId="0" applyNumberFormat="1" applyFont="1" applyFill="1" applyAlignment="1"/>
    <xf numFmtId="0" fontId="4" fillId="6" borderId="0" xfId="0" applyFont="1" applyFill="1" applyAlignment="1"/>
    <xf numFmtId="49" fontId="4" fillId="6" borderId="0" xfId="0" applyNumberFormat="1" applyFont="1" applyFill="1" applyAlignment="1"/>
    <xf numFmtId="0" fontId="0" fillId="0" borderId="0" xfId="0" applyAlignment="1">
      <alignment wrapText="1"/>
    </xf>
    <xf numFmtId="0" fontId="0" fillId="0" borderId="0" xfId="0" applyAlignment="1">
      <alignment horizontal="center" wrapText="1"/>
    </xf>
    <xf numFmtId="0" fontId="0" fillId="0" borderId="0" xfId="0" applyFont="1" applyAlignment="1">
      <alignment wrapText="1"/>
    </xf>
    <xf numFmtId="0" fontId="4" fillId="0" borderId="0" xfId="0" applyFont="1"/>
    <xf numFmtId="0" fontId="12" fillId="3" borderId="0" xfId="0" applyFont="1" applyFill="1"/>
    <xf numFmtId="0" fontId="11" fillId="2" borderId="1" xfId="139">
      <alignment horizontal="center"/>
    </xf>
    <xf numFmtId="0" fontId="8" fillId="3" borderId="0" xfId="137" applyFill="1"/>
    <xf numFmtId="0" fontId="0" fillId="3" borderId="0" xfId="0" applyFill="1" applyAlignment="1">
      <alignment vertical="top" wrapText="1"/>
    </xf>
    <xf numFmtId="0" fontId="0" fillId="3" borderId="0" xfId="0" applyFill="1" applyAlignment="1">
      <alignment vertical="top"/>
    </xf>
    <xf numFmtId="0" fontId="0" fillId="3" borderId="0" xfId="0" applyFill="1" applyAlignment="1">
      <alignment horizontal="justify" vertical="top" wrapText="1"/>
    </xf>
    <xf numFmtId="0" fontId="0" fillId="0" borderId="0" xfId="0" applyBorder="1"/>
    <xf numFmtId="0" fontId="17" fillId="0" borderId="0" xfId="0" applyFont="1" applyBorder="1" applyAlignment="1">
      <alignment vertical="top" wrapText="1"/>
    </xf>
    <xf numFmtId="0" fontId="0" fillId="0" borderId="0" xfId="0" applyBorder="1" applyAlignment="1">
      <alignment vertical="top" wrapText="1"/>
    </xf>
    <xf numFmtId="0" fontId="2" fillId="0" borderId="0" xfId="0" applyFont="1" applyBorder="1" applyAlignment="1">
      <alignment horizontal="center" vertical="center" wrapText="1"/>
    </xf>
    <xf numFmtId="0" fontId="0" fillId="0" borderId="0" xfId="0" applyBorder="1" applyAlignment="1">
      <alignment wrapText="1"/>
    </xf>
    <xf numFmtId="0" fontId="0" fillId="0" borderId="3" xfId="0"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Fill="1" applyBorder="1" applyAlignment="1">
      <alignment horizontal="center" vertical="center" wrapText="1"/>
    </xf>
    <xf numFmtId="0" fontId="2" fillId="3" borderId="0" xfId="0" applyFont="1" applyFill="1"/>
    <xf numFmtId="0" fontId="4" fillId="3" borderId="0" xfId="0" applyFont="1" applyFill="1"/>
    <xf numFmtId="0" fontId="5" fillId="3" borderId="0" xfId="0" applyFont="1" applyFill="1"/>
    <xf numFmtId="0" fontId="4" fillId="3" borderId="0" xfId="0" applyFont="1" applyFill="1" applyAlignment="1">
      <alignment horizontal="justify" vertical="top" wrapText="1"/>
    </xf>
    <xf numFmtId="0" fontId="9" fillId="3" borderId="0" xfId="137" applyFont="1" applyFill="1"/>
    <xf numFmtId="0" fontId="9" fillId="3" borderId="0" xfId="137" applyFont="1" applyFill="1" applyAlignment="1">
      <alignment vertical="top" wrapText="1"/>
    </xf>
    <xf numFmtId="0" fontId="4" fillId="3" borderId="0" xfId="0" applyFont="1" applyFill="1" applyAlignment="1">
      <alignment vertical="top" wrapText="1"/>
    </xf>
    <xf numFmtId="0" fontId="4" fillId="3" borderId="0" xfId="0" applyFont="1" applyFill="1" applyAlignment="1"/>
    <xf numFmtId="49" fontId="4" fillId="3" borderId="0" xfId="0" applyNumberFormat="1" applyFont="1" applyFill="1" applyAlignment="1"/>
    <xf numFmtId="0" fontId="14" fillId="3" borderId="0" xfId="144" applyFill="1" applyBorder="1" applyAlignment="1">
      <alignment horizontal="center" vertical="center"/>
    </xf>
    <xf numFmtId="0" fontId="12" fillId="3" borderId="0" xfId="0" applyFont="1" applyFill="1" applyAlignment="1">
      <alignment vertical="center"/>
    </xf>
    <xf numFmtId="0" fontId="12" fillId="3" borderId="0" xfId="0" applyFont="1" applyFill="1"/>
    <xf numFmtId="0" fontId="8" fillId="3" borderId="0" xfId="137" applyFill="1"/>
    <xf numFmtId="0" fontId="14" fillId="3" borderId="0" xfId="144" applyFill="1">
      <alignment horizontal="center" vertical="center"/>
    </xf>
    <xf numFmtId="0" fontId="0" fillId="3" borderId="0" xfId="0" applyFill="1" applyAlignment="1">
      <alignment horizontal="justify" vertical="top" wrapText="1"/>
    </xf>
    <xf numFmtId="0" fontId="0" fillId="0" borderId="0" xfId="0" applyAlignment="1">
      <alignment horizontal="justify" vertical="top" wrapText="1"/>
    </xf>
    <xf numFmtId="0" fontId="8" fillId="3" borderId="0" xfId="137" applyFill="1" applyAlignment="1">
      <alignment horizontal="justify" vertical="top" wrapText="1"/>
    </xf>
    <xf numFmtId="0" fontId="8" fillId="0" borderId="0" xfId="137" applyAlignment="1">
      <alignment horizontal="justify" vertical="top" wrapText="1"/>
    </xf>
    <xf numFmtId="0" fontId="16" fillId="3" borderId="0" xfId="144" applyFont="1" applyFill="1">
      <alignment horizontal="center" vertical="center"/>
    </xf>
    <xf numFmtId="0" fontId="8" fillId="3" borderId="0" xfId="137" applyFill="1" applyAlignment="1">
      <alignment wrapText="1"/>
    </xf>
    <xf numFmtId="0" fontId="8" fillId="0" borderId="0" xfId="137" applyAlignment="1">
      <alignment wrapText="1"/>
    </xf>
    <xf numFmtId="0" fontId="2" fillId="3" borderId="0" xfId="0" applyFont="1" applyFill="1" applyAlignment="1">
      <alignment horizontal="justify" vertical="top" wrapText="1"/>
    </xf>
    <xf numFmtId="0" fontId="20" fillId="3" borderId="0" xfId="144" applyFont="1" applyFill="1">
      <alignment horizontal="center" vertical="center"/>
    </xf>
    <xf numFmtId="0" fontId="4" fillId="3" borderId="0" xfId="0" applyFont="1" applyFill="1" applyAlignment="1">
      <alignment horizontal="justify" vertical="top" wrapText="1"/>
    </xf>
    <xf numFmtId="0" fontId="9" fillId="3" borderId="0" xfId="137" applyFont="1" applyFill="1" applyAlignment="1">
      <alignment horizontal="justify" vertical="top" wrapText="1"/>
    </xf>
  </cellXfs>
  <cellStyles count="280">
    <cellStyle name="Celda de comprobación 2" xfId="140"/>
    <cellStyle name="Encabezado 4 2" xfId="14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Normal" xfId="0" builtinId="0"/>
    <cellStyle name="Normal 2" xfId="1"/>
    <cellStyle name="Normal 3" xfId="2"/>
    <cellStyle name="Notas 2" xfId="142"/>
    <cellStyle name="Salida 2" xfId="139"/>
    <cellStyle name="Subtitulo" xfId="145"/>
    <cellStyle name="Texto explicativo 2" xfId="143"/>
    <cellStyle name="Título 1 2" xfId="144"/>
    <cellStyle name="Título 2 2" xfId="137"/>
    <cellStyle name="Título 3 2" xfId="1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activeX/activeX3.xml><?xml version="1.0" encoding="utf-8"?>
<ax:ocx xmlns:ax="http://schemas.microsoft.com/office/2006/activeX" xmlns:r="http://schemas.openxmlformats.org/officeDocument/2006/relationships" ax:classid="{8BD21D3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676275</xdr:colOff>
          <xdr:row>4</xdr:row>
          <xdr:rowOff>9525</xdr:rowOff>
        </xdr:from>
        <xdr:to>
          <xdr:col>3</xdr:col>
          <xdr:colOff>733425</xdr:colOff>
          <xdr:row>5</xdr:row>
          <xdr:rowOff>0</xdr:rowOff>
        </xdr:to>
        <xdr:sp macro="" textlink="">
          <xdr:nvSpPr>
            <xdr:cNvPr id="1025" name="ComboBox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685800</xdr:colOff>
          <xdr:row>5</xdr:row>
          <xdr:rowOff>28575</xdr:rowOff>
        </xdr:from>
        <xdr:to>
          <xdr:col>3</xdr:col>
          <xdr:colOff>476250</xdr:colOff>
          <xdr:row>6</xdr:row>
          <xdr:rowOff>19050</xdr:rowOff>
        </xdr:to>
        <xdr:sp macro="" textlink="">
          <xdr:nvSpPr>
            <xdr:cNvPr id="1026" name="ComboBox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676275</xdr:colOff>
          <xdr:row>6</xdr:row>
          <xdr:rowOff>19050</xdr:rowOff>
        </xdr:from>
        <xdr:to>
          <xdr:col>5</xdr:col>
          <xdr:colOff>57150</xdr:colOff>
          <xdr:row>7</xdr:row>
          <xdr:rowOff>0</xdr:rowOff>
        </xdr:to>
        <xdr:sp macro="" textlink="">
          <xdr:nvSpPr>
            <xdr:cNvPr id="1027" name="ComboBox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image" Target="../media/image3.emf"/></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I94"/>
  <sheetViews>
    <sheetView view="pageLayout" topLeftCell="A4" zoomScaleNormal="100" workbookViewId="0">
      <selection activeCell="G11" sqref="G11"/>
    </sheetView>
  </sheetViews>
  <sheetFormatPr defaultColWidth="11.42578125" defaultRowHeight="15" x14ac:dyDescent="0.25"/>
  <cols>
    <col min="1" max="1" width="2.28515625" customWidth="1"/>
    <col min="8" max="8" width="10.5703125" customWidth="1"/>
    <col min="9" max="9" width="2.28515625" customWidth="1"/>
  </cols>
  <sheetData>
    <row r="1" spans="1:9" ht="12.75" customHeight="1" x14ac:dyDescent="0.25">
      <c r="A1" s="2"/>
      <c r="B1" s="2"/>
      <c r="C1" s="2"/>
      <c r="D1" s="2"/>
      <c r="E1" s="2"/>
      <c r="F1" s="2"/>
      <c r="G1" s="2"/>
      <c r="H1" s="2"/>
      <c r="I1" s="2"/>
    </row>
    <row r="2" spans="1:9" ht="18.75" customHeight="1" x14ac:dyDescent="0.25">
      <c r="A2" s="2"/>
      <c r="B2" s="39" t="s">
        <v>3</v>
      </c>
      <c r="C2" s="39"/>
      <c r="D2" s="39"/>
      <c r="E2" s="39"/>
      <c r="F2" s="39"/>
      <c r="G2" s="39"/>
      <c r="H2" s="39"/>
      <c r="I2" s="39"/>
    </row>
    <row r="3" spans="1:9" x14ac:dyDescent="0.25">
      <c r="A3" s="2"/>
      <c r="B3" s="2"/>
      <c r="C3" s="2"/>
      <c r="D3" s="2"/>
      <c r="E3" s="2"/>
      <c r="F3" s="2"/>
      <c r="G3" s="2"/>
      <c r="H3" s="2"/>
      <c r="I3" s="2"/>
    </row>
    <row r="4" spans="1:9" x14ac:dyDescent="0.25">
      <c r="A4" s="2"/>
      <c r="B4" s="2"/>
      <c r="C4" s="2"/>
      <c r="D4" s="2"/>
      <c r="E4" s="2"/>
      <c r="F4" s="2"/>
      <c r="G4" s="2"/>
      <c r="H4" s="2"/>
      <c r="I4" s="2"/>
    </row>
    <row r="5" spans="1:9" x14ac:dyDescent="0.25">
      <c r="A5" s="2"/>
      <c r="B5" s="40" t="s">
        <v>4</v>
      </c>
      <c r="C5" s="40"/>
      <c r="D5" t="s">
        <v>25</v>
      </c>
      <c r="E5" s="2"/>
      <c r="F5" s="2"/>
      <c r="G5" s="2"/>
      <c r="H5" s="2"/>
      <c r="I5" s="2"/>
    </row>
    <row r="6" spans="1:9" x14ac:dyDescent="0.25">
      <c r="A6" s="2"/>
      <c r="B6" s="41" t="s">
        <v>5</v>
      </c>
      <c r="C6" s="41"/>
      <c r="D6" s="2" t="s">
        <v>26</v>
      </c>
      <c r="E6" s="2"/>
      <c r="F6" s="2"/>
      <c r="G6" s="2"/>
      <c r="H6" s="2"/>
      <c r="I6" s="2"/>
    </row>
    <row r="7" spans="1:9" x14ac:dyDescent="0.25">
      <c r="A7" s="2"/>
      <c r="B7" s="16" t="s">
        <v>166</v>
      </c>
      <c r="C7" s="16"/>
      <c r="D7" s="31" t="s">
        <v>145</v>
      </c>
      <c r="E7" s="2"/>
      <c r="F7" s="2"/>
      <c r="G7" s="2"/>
      <c r="H7" s="2"/>
      <c r="I7" s="2"/>
    </row>
    <row r="8" spans="1:9" x14ac:dyDescent="0.25">
      <c r="A8" s="2"/>
      <c r="B8" s="2"/>
      <c r="C8" s="2"/>
      <c r="D8" s="2"/>
      <c r="E8" s="2"/>
      <c r="F8" s="2"/>
      <c r="G8" s="2"/>
      <c r="H8" s="2"/>
      <c r="I8" s="2"/>
    </row>
    <row r="9" spans="1:9" x14ac:dyDescent="0.25">
      <c r="A9" s="2"/>
      <c r="B9" s="2" t="s">
        <v>6</v>
      </c>
      <c r="C9" s="2"/>
      <c r="D9" s="2"/>
      <c r="E9" s="2"/>
      <c r="F9" s="2"/>
      <c r="G9" s="2"/>
      <c r="H9" s="2"/>
      <c r="I9" s="2"/>
    </row>
    <row r="10" spans="1:9" x14ac:dyDescent="0.25">
      <c r="A10" s="2"/>
      <c r="B10" s="2" t="s">
        <v>7</v>
      </c>
      <c r="C10" s="2"/>
      <c r="D10" s="2"/>
      <c r="E10" s="2"/>
      <c r="F10" s="2"/>
      <c r="G10" s="2"/>
      <c r="H10" s="2"/>
      <c r="I10" s="2"/>
    </row>
    <row r="11" spans="1:9" x14ac:dyDescent="0.25">
      <c r="A11" s="2"/>
      <c r="B11" s="2" t="s">
        <v>8</v>
      </c>
      <c r="C11" s="2"/>
      <c r="D11" s="2"/>
      <c r="E11" s="2"/>
      <c r="F11" s="2"/>
      <c r="G11" s="2"/>
      <c r="H11" s="2"/>
      <c r="I11" s="2"/>
    </row>
    <row r="12" spans="1:9" x14ac:dyDescent="0.25">
      <c r="A12" s="2"/>
      <c r="B12" s="2" t="s">
        <v>9</v>
      </c>
      <c r="C12" s="2"/>
      <c r="D12" s="2"/>
      <c r="E12" s="2"/>
      <c r="F12" s="2"/>
      <c r="G12" s="2"/>
      <c r="H12" s="2"/>
      <c r="I12" s="2"/>
    </row>
    <row r="13" spans="1:9" x14ac:dyDescent="0.25">
      <c r="A13" s="2"/>
      <c r="B13" s="2" t="s">
        <v>10</v>
      </c>
      <c r="C13" s="2"/>
      <c r="D13" s="2"/>
      <c r="E13" s="2"/>
      <c r="F13" s="2"/>
      <c r="G13" s="2"/>
      <c r="H13" s="2"/>
      <c r="I13" s="2"/>
    </row>
    <row r="14" spans="1:9" x14ac:dyDescent="0.25">
      <c r="A14" s="2"/>
      <c r="B14" s="2" t="s">
        <v>11</v>
      </c>
      <c r="C14" s="2"/>
      <c r="D14" s="2"/>
      <c r="E14" s="2"/>
      <c r="F14" s="2"/>
      <c r="G14" s="2"/>
      <c r="H14" s="2"/>
      <c r="I14" s="2"/>
    </row>
    <row r="15" spans="1:9" x14ac:dyDescent="0.25">
      <c r="A15" s="2"/>
      <c r="B15" s="2"/>
      <c r="C15" s="2"/>
      <c r="D15" s="2"/>
      <c r="E15" s="2"/>
      <c r="F15" s="2"/>
      <c r="G15" s="2"/>
      <c r="H15" s="2"/>
      <c r="I15" s="2"/>
    </row>
    <row r="16" spans="1:9" x14ac:dyDescent="0.25">
      <c r="A16" s="2"/>
      <c r="B16" s="2"/>
      <c r="C16" s="2"/>
      <c r="D16" s="2"/>
      <c r="E16" s="2"/>
      <c r="F16" s="2"/>
      <c r="G16" s="2"/>
      <c r="H16" s="2"/>
      <c r="I16" s="2"/>
    </row>
    <row r="17" spans="1:9" x14ac:dyDescent="0.25">
      <c r="A17" s="2"/>
      <c r="B17" s="2"/>
      <c r="C17" s="2"/>
      <c r="D17" s="2"/>
      <c r="E17" s="2"/>
      <c r="F17" s="2"/>
      <c r="G17" s="2"/>
      <c r="H17" s="2"/>
      <c r="I17" s="2"/>
    </row>
    <row r="18" spans="1:9" x14ac:dyDescent="0.25">
      <c r="A18" s="2"/>
      <c r="B18" s="2"/>
      <c r="C18" s="2"/>
      <c r="D18" s="2"/>
      <c r="E18" s="2"/>
      <c r="F18" s="2"/>
      <c r="G18" s="2"/>
      <c r="H18" s="2"/>
      <c r="I18" s="2"/>
    </row>
    <row r="19" spans="1:9" x14ac:dyDescent="0.25">
      <c r="A19" s="2"/>
      <c r="B19" s="2"/>
      <c r="C19" s="2"/>
      <c r="D19" s="2"/>
      <c r="E19" s="2"/>
      <c r="F19" s="2"/>
      <c r="G19" s="2"/>
      <c r="H19" s="2"/>
      <c r="I19" s="2"/>
    </row>
    <row r="20" spans="1:9" x14ac:dyDescent="0.25">
      <c r="A20" s="2"/>
      <c r="B20" s="2"/>
      <c r="C20" s="2"/>
      <c r="D20" s="2"/>
      <c r="E20" s="2"/>
      <c r="F20" s="2"/>
      <c r="G20" s="2"/>
      <c r="H20" s="2"/>
      <c r="I20" s="2"/>
    </row>
    <row r="21" spans="1:9" x14ac:dyDescent="0.25">
      <c r="A21" s="2"/>
      <c r="B21" s="2"/>
      <c r="C21" s="2"/>
      <c r="D21" s="2"/>
      <c r="E21" s="2"/>
      <c r="F21" s="2"/>
      <c r="G21" s="2"/>
      <c r="H21" s="2"/>
      <c r="I21" s="2"/>
    </row>
    <row r="22" spans="1:9" x14ac:dyDescent="0.25">
      <c r="A22" s="2"/>
      <c r="B22" s="2"/>
      <c r="C22" s="2"/>
      <c r="D22" s="2"/>
      <c r="E22" s="2"/>
      <c r="F22" s="2"/>
      <c r="G22" s="2"/>
      <c r="H22" s="2"/>
      <c r="I22" s="2"/>
    </row>
    <row r="23" spans="1:9" x14ac:dyDescent="0.25">
      <c r="A23" s="2"/>
      <c r="B23" s="2"/>
      <c r="C23" s="2"/>
      <c r="D23" s="2"/>
      <c r="E23" s="2"/>
      <c r="F23" s="2"/>
      <c r="G23" s="2"/>
      <c r="H23" s="2"/>
      <c r="I23" s="2"/>
    </row>
    <row r="24" spans="1:9" x14ac:dyDescent="0.25">
      <c r="A24" s="2"/>
      <c r="B24" s="2"/>
      <c r="C24" s="2"/>
      <c r="D24" s="2"/>
      <c r="E24" s="2"/>
      <c r="F24" s="2"/>
      <c r="G24" s="2"/>
      <c r="H24" s="2"/>
      <c r="I24" s="2"/>
    </row>
    <row r="25" spans="1:9" x14ac:dyDescent="0.25">
      <c r="A25" s="2"/>
      <c r="B25" s="2"/>
      <c r="C25" s="2"/>
      <c r="D25" s="2"/>
      <c r="E25" s="2"/>
      <c r="F25" s="2"/>
      <c r="G25" s="2"/>
      <c r="H25" s="2"/>
      <c r="I25" s="2"/>
    </row>
    <row r="26" spans="1:9" x14ac:dyDescent="0.25">
      <c r="A26" s="2"/>
      <c r="B26" s="2"/>
      <c r="C26" s="2"/>
      <c r="D26" s="2"/>
      <c r="E26" s="2"/>
      <c r="F26" s="2"/>
      <c r="G26" s="2"/>
      <c r="H26" s="2"/>
      <c r="I26" s="2"/>
    </row>
    <row r="27" spans="1:9" x14ac:dyDescent="0.25">
      <c r="A27" s="2"/>
      <c r="B27" s="2"/>
      <c r="C27" s="2"/>
      <c r="D27" s="2"/>
      <c r="E27" s="2"/>
      <c r="F27" s="2"/>
      <c r="G27" s="2"/>
      <c r="H27" s="2"/>
      <c r="I27" s="2"/>
    </row>
    <row r="28" spans="1:9" x14ac:dyDescent="0.25">
      <c r="A28" s="2"/>
      <c r="B28" s="2"/>
      <c r="C28" s="2"/>
      <c r="D28" s="2"/>
      <c r="E28" s="2"/>
      <c r="F28" s="2"/>
      <c r="G28" s="2"/>
      <c r="H28" s="2"/>
      <c r="I28" s="2"/>
    </row>
    <row r="29" spans="1:9" x14ac:dyDescent="0.25">
      <c r="A29" s="2"/>
      <c r="B29" s="2"/>
      <c r="C29" s="2"/>
      <c r="D29" s="2"/>
      <c r="E29" s="2"/>
      <c r="F29" s="2"/>
      <c r="G29" s="2"/>
      <c r="H29" s="2"/>
      <c r="I29" s="2"/>
    </row>
    <row r="30" spans="1:9" x14ac:dyDescent="0.25">
      <c r="A30" s="2"/>
      <c r="B30" s="2"/>
      <c r="C30" s="2"/>
      <c r="D30" s="2"/>
      <c r="E30" s="2"/>
      <c r="F30" s="2"/>
      <c r="G30" s="2"/>
      <c r="H30" s="2"/>
      <c r="I30" s="2"/>
    </row>
    <row r="31" spans="1:9" x14ac:dyDescent="0.25">
      <c r="A31" s="2"/>
      <c r="B31" s="2"/>
      <c r="C31" s="2"/>
      <c r="D31" s="2"/>
      <c r="E31" s="2"/>
      <c r="F31" s="2"/>
      <c r="G31" s="2"/>
      <c r="H31" s="2"/>
      <c r="I31" s="2"/>
    </row>
    <row r="32" spans="1:9" x14ac:dyDescent="0.25">
      <c r="A32" s="2"/>
      <c r="B32" s="2"/>
      <c r="C32" s="2"/>
      <c r="D32" s="2"/>
      <c r="E32" s="2"/>
      <c r="F32" s="2"/>
      <c r="G32" s="2"/>
      <c r="H32" s="2"/>
      <c r="I32" s="2"/>
    </row>
    <row r="33" spans="1:9" x14ac:dyDescent="0.25">
      <c r="A33" s="2"/>
      <c r="B33" s="2"/>
      <c r="C33" s="2"/>
      <c r="D33" s="2"/>
      <c r="E33" s="2"/>
      <c r="F33" s="2"/>
      <c r="G33" s="2"/>
      <c r="H33" s="2"/>
      <c r="I33" s="2"/>
    </row>
    <row r="34" spans="1:9" x14ac:dyDescent="0.25">
      <c r="A34" s="2"/>
      <c r="B34" s="2"/>
      <c r="C34" s="2"/>
      <c r="D34" s="2"/>
      <c r="E34" s="2"/>
      <c r="F34" s="2"/>
      <c r="G34" s="2"/>
      <c r="H34" s="2"/>
      <c r="I34" s="2"/>
    </row>
    <row r="35" spans="1:9" x14ac:dyDescent="0.25">
      <c r="A35" s="2"/>
      <c r="B35" s="2"/>
      <c r="C35" s="2"/>
      <c r="D35" s="2"/>
      <c r="E35" s="2"/>
      <c r="F35" s="2"/>
      <c r="G35" s="2"/>
      <c r="H35" s="2"/>
      <c r="I35" s="2"/>
    </row>
    <row r="36" spans="1:9" x14ac:dyDescent="0.25">
      <c r="A36" s="2"/>
      <c r="B36" s="2"/>
      <c r="C36" s="2"/>
      <c r="D36" s="2"/>
      <c r="E36" s="2"/>
      <c r="F36" s="2"/>
      <c r="G36" s="2"/>
      <c r="H36" s="2"/>
      <c r="I36" s="2"/>
    </row>
    <row r="37" spans="1:9" x14ac:dyDescent="0.25">
      <c r="A37" s="2"/>
      <c r="B37" s="2"/>
      <c r="C37" s="2"/>
      <c r="D37" s="2"/>
      <c r="E37" s="2"/>
      <c r="F37" s="2"/>
      <c r="G37" s="2"/>
      <c r="H37" s="2"/>
      <c r="I37" s="2"/>
    </row>
    <row r="38" spans="1:9" x14ac:dyDescent="0.25">
      <c r="A38" s="2"/>
      <c r="B38" s="2"/>
      <c r="C38" s="2"/>
      <c r="D38" s="2"/>
      <c r="E38" s="2"/>
      <c r="F38" s="2"/>
      <c r="G38" s="2"/>
      <c r="H38" s="2"/>
      <c r="I38" s="2"/>
    </row>
    <row r="39" spans="1:9" x14ac:dyDescent="0.25">
      <c r="A39" s="2"/>
      <c r="B39" s="2"/>
      <c r="C39" s="2"/>
      <c r="D39" s="2"/>
      <c r="E39" s="2"/>
      <c r="F39" s="2"/>
      <c r="G39" s="2"/>
      <c r="H39" s="2"/>
      <c r="I39" s="2"/>
    </row>
    <row r="40" spans="1:9" x14ac:dyDescent="0.25">
      <c r="A40" s="2"/>
      <c r="B40" s="2"/>
      <c r="C40" s="2"/>
      <c r="D40" s="2"/>
      <c r="E40" s="2"/>
      <c r="F40" s="2"/>
      <c r="G40" s="2"/>
      <c r="H40" s="2"/>
      <c r="I40" s="2"/>
    </row>
    <row r="41" spans="1:9" x14ac:dyDescent="0.25">
      <c r="A41" s="2"/>
      <c r="B41" s="2"/>
      <c r="C41" s="2"/>
      <c r="D41" s="2"/>
      <c r="E41" s="2"/>
      <c r="F41" s="2"/>
      <c r="G41" s="2"/>
      <c r="H41" s="2"/>
      <c r="I41" s="2"/>
    </row>
    <row r="42" spans="1:9" x14ac:dyDescent="0.25">
      <c r="A42" s="2"/>
      <c r="B42" s="2"/>
      <c r="C42" s="2"/>
      <c r="D42" s="2"/>
      <c r="E42" s="2"/>
      <c r="F42" s="2"/>
      <c r="G42" s="2"/>
      <c r="H42" s="2"/>
      <c r="I42" s="2"/>
    </row>
    <row r="43" spans="1:9" x14ac:dyDescent="0.25">
      <c r="A43" s="2"/>
      <c r="B43" s="2"/>
      <c r="C43" s="2"/>
      <c r="D43" s="2"/>
      <c r="E43" s="2"/>
      <c r="F43" s="2"/>
      <c r="G43" s="2"/>
      <c r="H43" s="2"/>
      <c r="I43" s="2"/>
    </row>
    <row r="44" spans="1:9" x14ac:dyDescent="0.25">
      <c r="A44" s="2"/>
      <c r="B44" s="2"/>
      <c r="C44" s="2"/>
      <c r="D44" s="2"/>
      <c r="E44" s="2"/>
      <c r="F44" s="2"/>
      <c r="G44" s="2"/>
      <c r="H44" s="2"/>
      <c r="I44" s="2"/>
    </row>
    <row r="45" spans="1:9" x14ac:dyDescent="0.25">
      <c r="A45" s="2"/>
      <c r="B45" s="2"/>
      <c r="C45" s="2"/>
      <c r="D45" s="2"/>
      <c r="E45" s="2"/>
      <c r="F45" s="2"/>
      <c r="G45" s="2"/>
      <c r="H45" s="2"/>
      <c r="I45" s="2"/>
    </row>
    <row r="46" spans="1:9" x14ac:dyDescent="0.25">
      <c r="A46" s="2"/>
      <c r="B46" s="2"/>
      <c r="C46" s="2"/>
      <c r="D46" s="2"/>
      <c r="E46" s="2"/>
      <c r="F46" s="2"/>
      <c r="G46" s="2"/>
      <c r="H46" s="2"/>
      <c r="I46" s="2"/>
    </row>
    <row r="47" spans="1:9" x14ac:dyDescent="0.25">
      <c r="A47" s="2"/>
      <c r="B47" s="2"/>
      <c r="C47" s="2"/>
      <c r="D47" s="2"/>
      <c r="E47" s="2"/>
      <c r="F47" s="2"/>
      <c r="G47" s="2"/>
      <c r="H47" s="2"/>
      <c r="I47" s="2"/>
    </row>
    <row r="48" spans="1:9" x14ac:dyDescent="0.25">
      <c r="A48" s="2"/>
      <c r="B48" s="2"/>
      <c r="C48" s="2"/>
      <c r="D48" s="2"/>
      <c r="E48" s="2"/>
      <c r="F48" s="2"/>
      <c r="G48" s="2"/>
      <c r="H48" s="2"/>
      <c r="I48" s="2"/>
    </row>
    <row r="49" spans="1:9" x14ac:dyDescent="0.25">
      <c r="A49" s="2"/>
      <c r="B49" s="2"/>
      <c r="C49" s="2"/>
      <c r="D49" s="2"/>
      <c r="E49" s="2"/>
      <c r="F49" s="2"/>
      <c r="G49" s="2"/>
      <c r="H49" s="2"/>
      <c r="I49" s="2"/>
    </row>
    <row r="50" spans="1:9" x14ac:dyDescent="0.25">
      <c r="A50" s="2"/>
      <c r="B50" s="2"/>
      <c r="C50" s="2"/>
      <c r="D50" s="2"/>
      <c r="E50" s="2"/>
      <c r="F50" s="2"/>
      <c r="G50" s="2"/>
      <c r="H50" s="2"/>
      <c r="I50" s="2"/>
    </row>
    <row r="51" spans="1:9" x14ac:dyDescent="0.25">
      <c r="A51" s="2"/>
      <c r="B51" s="2"/>
      <c r="C51" s="2"/>
      <c r="D51" s="2"/>
      <c r="E51" s="2"/>
      <c r="F51" s="2"/>
      <c r="G51" s="2"/>
      <c r="H51" s="2"/>
      <c r="I51" s="2"/>
    </row>
    <row r="52" spans="1:9" x14ac:dyDescent="0.25">
      <c r="A52" s="2"/>
      <c r="B52" s="2"/>
      <c r="C52" s="2"/>
      <c r="D52" s="2"/>
      <c r="E52" s="2"/>
      <c r="F52" s="2"/>
      <c r="G52" s="2"/>
      <c r="H52" s="2"/>
      <c r="I52" s="2"/>
    </row>
    <row r="53" spans="1:9" x14ac:dyDescent="0.25">
      <c r="A53" s="2"/>
      <c r="B53" s="2"/>
      <c r="C53" s="2"/>
      <c r="D53" s="2"/>
      <c r="E53" s="2"/>
      <c r="F53" s="2"/>
      <c r="G53" s="2"/>
      <c r="H53" s="2"/>
      <c r="I53" s="2"/>
    </row>
    <row r="54" spans="1:9" x14ac:dyDescent="0.25">
      <c r="A54" s="2"/>
      <c r="B54" s="2"/>
      <c r="C54" s="2"/>
      <c r="D54" s="2"/>
      <c r="E54" s="2"/>
      <c r="F54" s="2"/>
      <c r="G54" s="2"/>
      <c r="H54" s="2"/>
      <c r="I54" s="2"/>
    </row>
    <row r="55" spans="1:9" x14ac:dyDescent="0.25">
      <c r="A55" s="2"/>
      <c r="B55" s="2"/>
      <c r="C55" s="2"/>
      <c r="D55" s="2"/>
      <c r="E55" s="2"/>
      <c r="F55" s="2"/>
      <c r="G55" s="2"/>
      <c r="H55" s="2"/>
      <c r="I55" s="2"/>
    </row>
    <row r="56" spans="1:9" x14ac:dyDescent="0.25">
      <c r="A56" s="2"/>
      <c r="B56" s="2"/>
      <c r="C56" s="2"/>
      <c r="D56" s="2"/>
      <c r="E56" s="2"/>
      <c r="F56" s="2"/>
      <c r="G56" s="2"/>
      <c r="H56" s="2"/>
      <c r="I56" s="2"/>
    </row>
    <row r="57" spans="1:9" x14ac:dyDescent="0.25">
      <c r="A57" s="2"/>
      <c r="B57" s="2"/>
      <c r="C57" s="2"/>
      <c r="D57" s="2"/>
      <c r="E57" s="2"/>
      <c r="F57" s="2"/>
      <c r="G57" s="2"/>
      <c r="H57" s="2"/>
      <c r="I57" s="2"/>
    </row>
    <row r="58" spans="1:9" x14ac:dyDescent="0.25">
      <c r="A58" s="2"/>
      <c r="B58" s="2"/>
      <c r="C58" s="2"/>
      <c r="D58" s="2"/>
      <c r="E58" s="2"/>
      <c r="F58" s="2"/>
      <c r="G58" s="2"/>
      <c r="H58" s="2"/>
      <c r="I58" s="2"/>
    </row>
    <row r="59" spans="1:9" x14ac:dyDescent="0.25">
      <c r="A59" s="2"/>
      <c r="B59" s="2"/>
      <c r="C59" s="2"/>
      <c r="D59" s="2"/>
      <c r="E59" s="2"/>
      <c r="F59" s="2"/>
      <c r="G59" s="2"/>
      <c r="H59" s="2"/>
      <c r="I59" s="2"/>
    </row>
    <row r="60" spans="1:9" x14ac:dyDescent="0.25">
      <c r="A60" s="2"/>
      <c r="B60" s="2"/>
      <c r="C60" s="2"/>
      <c r="D60" s="2"/>
      <c r="E60" s="2"/>
      <c r="F60" s="2"/>
      <c r="G60" s="2"/>
      <c r="H60" s="2"/>
      <c r="I60" s="2"/>
    </row>
    <row r="61" spans="1:9" x14ac:dyDescent="0.25">
      <c r="A61" s="2"/>
      <c r="B61" s="2"/>
      <c r="C61" s="2"/>
      <c r="D61" s="2"/>
      <c r="E61" s="2"/>
      <c r="F61" s="2"/>
      <c r="G61" s="2"/>
      <c r="H61" s="2"/>
      <c r="I61" s="2"/>
    </row>
    <row r="62" spans="1:9" x14ac:dyDescent="0.25">
      <c r="A62" s="2"/>
      <c r="B62" s="2"/>
      <c r="C62" s="2"/>
      <c r="D62" s="2"/>
      <c r="E62" s="2"/>
      <c r="F62" s="2"/>
      <c r="G62" s="2"/>
      <c r="H62" s="2"/>
      <c r="I62" s="2"/>
    </row>
    <row r="63" spans="1:9" x14ac:dyDescent="0.25">
      <c r="A63" s="2"/>
      <c r="B63" s="2"/>
      <c r="C63" s="2"/>
      <c r="D63" s="2"/>
      <c r="E63" s="2"/>
      <c r="F63" s="2"/>
      <c r="G63" s="2"/>
      <c r="H63" s="2"/>
      <c r="I63" s="2"/>
    </row>
    <row r="64" spans="1:9" x14ac:dyDescent="0.25">
      <c r="A64" s="2"/>
      <c r="B64" s="2"/>
      <c r="C64" s="2"/>
      <c r="D64" s="2"/>
      <c r="E64" s="2"/>
      <c r="F64" s="2"/>
      <c r="G64" s="2"/>
      <c r="H64" s="2"/>
      <c r="I64" s="2"/>
    </row>
    <row r="65" spans="1:9" x14ac:dyDescent="0.25">
      <c r="A65" s="2"/>
      <c r="B65" s="2"/>
      <c r="C65" s="2"/>
      <c r="D65" s="2"/>
      <c r="E65" s="2"/>
      <c r="F65" s="2"/>
      <c r="G65" s="2"/>
      <c r="H65" s="2"/>
      <c r="I65" s="2"/>
    </row>
    <row r="66" spans="1:9" x14ac:dyDescent="0.25">
      <c r="A66" s="2"/>
      <c r="B66" s="2"/>
      <c r="C66" s="2"/>
      <c r="D66" s="2"/>
      <c r="E66" s="2"/>
      <c r="F66" s="2"/>
      <c r="G66" s="2"/>
      <c r="H66" s="2"/>
      <c r="I66" s="2"/>
    </row>
    <row r="67" spans="1:9" x14ac:dyDescent="0.25">
      <c r="A67" s="2"/>
      <c r="B67" s="2"/>
      <c r="C67" s="2"/>
      <c r="D67" s="2"/>
      <c r="E67" s="2"/>
      <c r="F67" s="2"/>
      <c r="G67" s="2"/>
      <c r="H67" s="2"/>
      <c r="I67" s="2"/>
    </row>
    <row r="68" spans="1:9" x14ac:dyDescent="0.25">
      <c r="A68" s="2"/>
      <c r="B68" s="2"/>
      <c r="C68" s="2"/>
      <c r="D68" s="2"/>
      <c r="E68" s="2"/>
      <c r="F68" s="2"/>
      <c r="G68" s="2"/>
      <c r="H68" s="2"/>
      <c r="I68" s="2"/>
    </row>
    <row r="69" spans="1:9" x14ac:dyDescent="0.25">
      <c r="A69" s="2"/>
      <c r="B69" s="2"/>
      <c r="C69" s="2"/>
      <c r="D69" s="2"/>
      <c r="E69" s="2"/>
      <c r="F69" s="2"/>
      <c r="G69" s="2"/>
      <c r="H69" s="2"/>
      <c r="I69" s="2"/>
    </row>
    <row r="70" spans="1:9" x14ac:dyDescent="0.25">
      <c r="A70" s="2"/>
      <c r="B70" s="2"/>
      <c r="C70" s="2"/>
      <c r="D70" s="2"/>
      <c r="E70" s="2"/>
      <c r="F70" s="2"/>
      <c r="G70" s="2"/>
      <c r="H70" s="2"/>
      <c r="I70" s="2"/>
    </row>
    <row r="71" spans="1:9" x14ac:dyDescent="0.25">
      <c r="A71" s="2"/>
      <c r="B71" s="2"/>
      <c r="C71" s="2"/>
      <c r="D71" s="2"/>
      <c r="E71" s="2"/>
      <c r="F71" s="2"/>
      <c r="G71" s="2"/>
      <c r="H71" s="2"/>
      <c r="I71" s="2"/>
    </row>
    <row r="72" spans="1:9" x14ac:dyDescent="0.25">
      <c r="A72" s="2"/>
      <c r="B72" s="2"/>
      <c r="C72" s="2"/>
      <c r="D72" s="2"/>
      <c r="E72" s="2"/>
      <c r="F72" s="2"/>
      <c r="G72" s="2"/>
      <c r="H72" s="2"/>
      <c r="I72" s="2"/>
    </row>
    <row r="73" spans="1:9" x14ac:dyDescent="0.25">
      <c r="A73" s="2"/>
      <c r="B73" s="2"/>
      <c r="C73" s="2"/>
      <c r="D73" s="2"/>
      <c r="E73" s="2"/>
      <c r="F73" s="2"/>
      <c r="G73" s="2"/>
      <c r="H73" s="2"/>
      <c r="I73" s="2"/>
    </row>
    <row r="74" spans="1:9" x14ac:dyDescent="0.25">
      <c r="A74" s="2"/>
      <c r="B74" s="2"/>
      <c r="C74" s="2"/>
      <c r="D74" s="2"/>
      <c r="E74" s="2"/>
      <c r="F74" s="2"/>
      <c r="G74" s="2"/>
      <c r="H74" s="2"/>
      <c r="I74" s="2"/>
    </row>
    <row r="75" spans="1:9" x14ac:dyDescent="0.25">
      <c r="A75" s="2"/>
      <c r="B75" s="2"/>
      <c r="C75" s="2"/>
      <c r="D75" s="2"/>
      <c r="E75" s="2"/>
      <c r="F75" s="2"/>
      <c r="G75" s="2"/>
      <c r="H75" s="2"/>
      <c r="I75" s="2"/>
    </row>
    <row r="76" spans="1:9" x14ac:dyDescent="0.25">
      <c r="A76" s="2"/>
      <c r="B76" s="2"/>
      <c r="C76" s="2"/>
      <c r="D76" s="2"/>
      <c r="E76" s="2"/>
      <c r="F76" s="2"/>
      <c r="G76" s="2"/>
      <c r="H76" s="2"/>
      <c r="I76" s="2"/>
    </row>
    <row r="77" spans="1:9" x14ac:dyDescent="0.25">
      <c r="A77" s="2"/>
      <c r="B77" s="2"/>
      <c r="C77" s="2"/>
      <c r="D77" s="2"/>
      <c r="E77" s="2"/>
      <c r="F77" s="2"/>
      <c r="G77" s="2"/>
      <c r="H77" s="2"/>
      <c r="I77" s="2"/>
    </row>
    <row r="78" spans="1:9" x14ac:dyDescent="0.25">
      <c r="A78" s="2"/>
      <c r="B78" s="2"/>
      <c r="C78" s="2"/>
      <c r="D78" s="2"/>
      <c r="E78" s="2"/>
      <c r="F78" s="2"/>
      <c r="G78" s="2"/>
      <c r="H78" s="2"/>
      <c r="I78" s="2"/>
    </row>
    <row r="79" spans="1:9" x14ac:dyDescent="0.25">
      <c r="A79" s="2"/>
      <c r="B79" s="2"/>
      <c r="C79" s="2"/>
      <c r="D79" s="2"/>
      <c r="E79" s="2"/>
      <c r="F79" s="2"/>
      <c r="G79" s="2"/>
      <c r="H79" s="2"/>
      <c r="I79" s="2"/>
    </row>
    <row r="80" spans="1:9" x14ac:dyDescent="0.25">
      <c r="A80" s="2"/>
      <c r="B80" s="2"/>
      <c r="C80" s="2"/>
      <c r="D80" s="2"/>
      <c r="E80" s="2"/>
      <c r="F80" s="2"/>
      <c r="G80" s="2"/>
      <c r="H80" s="2"/>
      <c r="I80" s="2"/>
    </row>
    <row r="81" spans="1:9" x14ac:dyDescent="0.25">
      <c r="A81" s="2"/>
      <c r="B81" s="2"/>
      <c r="C81" s="2"/>
      <c r="D81" s="2"/>
      <c r="E81" s="2"/>
      <c r="F81" s="2"/>
      <c r="G81" s="2"/>
      <c r="H81" s="2"/>
      <c r="I81" s="2"/>
    </row>
    <row r="82" spans="1:9" x14ac:dyDescent="0.25">
      <c r="A82" s="2"/>
      <c r="B82" s="2"/>
      <c r="C82" s="2"/>
      <c r="D82" s="2"/>
      <c r="E82" s="2"/>
      <c r="F82" s="2"/>
      <c r="G82" s="2"/>
      <c r="H82" s="2"/>
      <c r="I82" s="2"/>
    </row>
    <row r="83" spans="1:9" x14ac:dyDescent="0.25">
      <c r="A83" s="2"/>
      <c r="B83" s="2"/>
      <c r="C83" s="2"/>
      <c r="D83" s="2"/>
      <c r="E83" s="2"/>
      <c r="F83" s="2"/>
      <c r="G83" s="2"/>
      <c r="H83" s="2"/>
      <c r="I83" s="2"/>
    </row>
    <row r="84" spans="1:9" x14ac:dyDescent="0.25">
      <c r="A84" s="2"/>
      <c r="B84" s="2"/>
      <c r="C84" s="2"/>
      <c r="D84" s="2"/>
      <c r="E84" s="2"/>
      <c r="F84" s="2"/>
      <c r="G84" s="2"/>
      <c r="H84" s="2"/>
      <c r="I84" s="2"/>
    </row>
    <row r="85" spans="1:9" x14ac:dyDescent="0.25">
      <c r="A85" s="2"/>
      <c r="B85" s="2"/>
      <c r="C85" s="2"/>
      <c r="D85" s="2"/>
      <c r="E85" s="2"/>
      <c r="F85" s="2"/>
      <c r="G85" s="2"/>
      <c r="H85" s="2"/>
      <c r="I85" s="2"/>
    </row>
    <row r="86" spans="1:9" x14ac:dyDescent="0.25">
      <c r="A86" s="2"/>
      <c r="B86" s="2"/>
      <c r="C86" s="2"/>
      <c r="D86" s="2"/>
      <c r="E86" s="2"/>
      <c r="F86" s="2"/>
      <c r="G86" s="2"/>
      <c r="H86" s="2"/>
      <c r="I86" s="2"/>
    </row>
    <row r="87" spans="1:9" x14ac:dyDescent="0.25">
      <c r="A87" s="2"/>
      <c r="B87" s="2"/>
      <c r="C87" s="2"/>
      <c r="D87" s="2"/>
      <c r="E87" s="2"/>
      <c r="F87" s="2"/>
      <c r="G87" s="2"/>
      <c r="H87" s="2"/>
      <c r="I87" s="2"/>
    </row>
    <row r="88" spans="1:9" x14ac:dyDescent="0.25">
      <c r="A88" s="2"/>
      <c r="B88" s="2"/>
      <c r="C88" s="2"/>
      <c r="D88" s="2"/>
      <c r="E88" s="2"/>
      <c r="F88" s="2"/>
      <c r="G88" s="2"/>
      <c r="H88" s="2"/>
      <c r="I88" s="2"/>
    </row>
    <row r="89" spans="1:9" x14ac:dyDescent="0.25">
      <c r="A89" s="2"/>
      <c r="B89" s="2"/>
      <c r="C89" s="2"/>
      <c r="D89" s="2"/>
      <c r="E89" s="2"/>
      <c r="F89" s="2"/>
      <c r="G89" s="2"/>
      <c r="H89" s="2"/>
      <c r="I89" s="2"/>
    </row>
    <row r="90" spans="1:9" x14ac:dyDescent="0.25">
      <c r="A90" s="2"/>
      <c r="B90" s="2"/>
      <c r="C90" s="2"/>
      <c r="D90" s="2"/>
      <c r="E90" s="2"/>
      <c r="F90" s="2"/>
      <c r="G90" s="2"/>
      <c r="H90" s="2"/>
      <c r="I90" s="2"/>
    </row>
    <row r="91" spans="1:9" x14ac:dyDescent="0.25">
      <c r="A91" s="2"/>
      <c r="B91" s="2"/>
      <c r="C91" s="2"/>
      <c r="D91" s="2"/>
      <c r="E91" s="2"/>
      <c r="F91" s="2"/>
      <c r="G91" s="2"/>
      <c r="H91" s="2"/>
      <c r="I91" s="2"/>
    </row>
    <row r="92" spans="1:9" x14ac:dyDescent="0.25">
      <c r="A92" s="2"/>
      <c r="B92" s="2"/>
      <c r="C92" s="2"/>
      <c r="D92" s="2"/>
      <c r="E92" s="2"/>
      <c r="F92" s="2"/>
      <c r="G92" s="2"/>
      <c r="H92" s="2"/>
      <c r="I92" s="2"/>
    </row>
    <row r="93" spans="1:9" x14ac:dyDescent="0.25">
      <c r="A93" s="2"/>
      <c r="B93" s="2"/>
      <c r="C93" s="2"/>
      <c r="D93" s="2"/>
      <c r="E93" s="2"/>
      <c r="F93" s="2"/>
      <c r="G93" s="2"/>
      <c r="H93" s="2"/>
      <c r="I93" s="2"/>
    </row>
    <row r="94" spans="1:9" x14ac:dyDescent="0.25">
      <c r="A94" s="2"/>
      <c r="B94" s="2"/>
      <c r="C94" s="2"/>
      <c r="D94" s="2"/>
      <c r="E94" s="2"/>
      <c r="F94" s="2"/>
      <c r="G94" s="2"/>
      <c r="H94" s="2"/>
      <c r="I94" s="2"/>
    </row>
  </sheetData>
  <mergeCells count="3">
    <mergeCell ref="B2:I2"/>
    <mergeCell ref="B5:C5"/>
    <mergeCell ref="B6:C6"/>
  </mergeCells>
  <pageMargins left="0.7" right="0.7" top="0.75" bottom="0.75" header="0.3" footer="0.3"/>
  <pageSetup orientation="portrait" r:id="rId1"/>
  <drawing r:id="rId2"/>
  <legacyDrawing r:id="rId3"/>
  <controls>
    <mc:AlternateContent xmlns:mc="http://schemas.openxmlformats.org/markup-compatibility/2006">
      <mc:Choice Requires="x14">
        <control shapeId="1027" r:id="rId4" name="ComboBox3">
          <controlPr defaultSize="0" autoLine="0" linkedCell="D7" listFillRange="CUENCAS" r:id="rId5">
            <anchor moveWithCells="1">
              <from>
                <xdr:col>2</xdr:col>
                <xdr:colOff>676275</xdr:colOff>
                <xdr:row>6</xdr:row>
                <xdr:rowOff>19050</xdr:rowOff>
              </from>
              <to>
                <xdr:col>5</xdr:col>
                <xdr:colOff>57150</xdr:colOff>
                <xdr:row>7</xdr:row>
                <xdr:rowOff>0</xdr:rowOff>
              </to>
            </anchor>
          </controlPr>
        </control>
      </mc:Choice>
      <mc:Fallback>
        <control shapeId="1027" r:id="rId4" name="ComboBox3"/>
      </mc:Fallback>
    </mc:AlternateContent>
    <mc:AlternateContent xmlns:mc="http://schemas.openxmlformats.org/markup-compatibility/2006">
      <mc:Choice Requires="x14">
        <control shapeId="1026" r:id="rId6" name="ComboBox2">
          <controlPr defaultSize="0" autoLine="0" linkedCell="D6" listFillRange="DPTOELEG" r:id="rId7">
            <anchor moveWithCells="1">
              <from>
                <xdr:col>2</xdr:col>
                <xdr:colOff>685800</xdr:colOff>
                <xdr:row>5</xdr:row>
                <xdr:rowOff>28575</xdr:rowOff>
              </from>
              <to>
                <xdr:col>3</xdr:col>
                <xdr:colOff>466725</xdr:colOff>
                <xdr:row>6</xdr:row>
                <xdr:rowOff>19050</xdr:rowOff>
              </to>
            </anchor>
          </controlPr>
        </control>
      </mc:Choice>
      <mc:Fallback>
        <control shapeId="1026" r:id="rId6" name="ComboBox2"/>
      </mc:Fallback>
    </mc:AlternateContent>
    <mc:AlternateContent xmlns:mc="http://schemas.openxmlformats.org/markup-compatibility/2006">
      <mc:Choice Requires="x14">
        <control shapeId="1025" r:id="rId8" name="ComboBox1">
          <controlPr defaultSize="0" autoLine="0" linkedCell="D5" listFillRange="DEPARTAMENTO" r:id="rId9">
            <anchor moveWithCells="1">
              <from>
                <xdr:col>2</xdr:col>
                <xdr:colOff>676275</xdr:colOff>
                <xdr:row>4</xdr:row>
                <xdr:rowOff>9525</xdr:rowOff>
              </from>
              <to>
                <xdr:col>3</xdr:col>
                <xdr:colOff>733425</xdr:colOff>
                <xdr:row>5</xdr:row>
                <xdr:rowOff>0</xdr:rowOff>
              </to>
            </anchor>
          </controlPr>
        </control>
      </mc:Choice>
      <mc:Fallback>
        <control shapeId="1025" r:id="rId8" name="ComboBox1"/>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dimension ref="A3:S8"/>
  <sheetViews>
    <sheetView zoomScale="66" zoomScaleNormal="66" workbookViewId="0">
      <selection activeCell="C24" sqref="C24"/>
    </sheetView>
  </sheetViews>
  <sheetFormatPr defaultRowHeight="15" x14ac:dyDescent="0.25"/>
  <cols>
    <col min="1" max="1" width="23.85546875" customWidth="1"/>
    <col min="2" max="2" width="26.42578125" customWidth="1"/>
    <col min="3" max="3" width="22.5703125" customWidth="1"/>
    <col min="4" max="4" width="14.7109375" customWidth="1"/>
    <col min="5" max="5" width="20.5703125" customWidth="1"/>
    <col min="6" max="6" width="18" customWidth="1"/>
    <col min="7" max="7" width="20.140625" customWidth="1"/>
    <col min="8" max="8" width="33.140625" customWidth="1"/>
    <col min="9" max="9" width="18.7109375" customWidth="1"/>
    <col min="10" max="10" width="21.85546875" customWidth="1"/>
    <col min="11" max="11" width="20.85546875" customWidth="1"/>
    <col min="12" max="12" width="20.5703125" customWidth="1"/>
    <col min="13" max="13" width="26" customWidth="1"/>
    <col min="14" max="14" width="24.5703125" customWidth="1"/>
    <col min="15" max="16" width="20" customWidth="1"/>
    <col min="17" max="17" width="20.5703125" customWidth="1"/>
    <col min="18" max="18" width="19.7109375" customWidth="1"/>
    <col min="19" max="19" width="15.42578125" customWidth="1"/>
  </cols>
  <sheetData>
    <row r="3" spans="1:19" s="12" customFormat="1" ht="144.75" customHeight="1" x14ac:dyDescent="0.25">
      <c r="A3" s="26"/>
      <c r="B3" s="23" t="s">
        <v>147</v>
      </c>
      <c r="C3" s="24" t="s">
        <v>125</v>
      </c>
      <c r="D3" s="24" t="s">
        <v>126</v>
      </c>
      <c r="E3" s="24" t="s">
        <v>127</v>
      </c>
      <c r="F3" s="24" t="s">
        <v>128</v>
      </c>
      <c r="G3" s="24" t="s">
        <v>129</v>
      </c>
      <c r="H3" s="24" t="s">
        <v>130</v>
      </c>
      <c r="I3" s="24" t="s">
        <v>131</v>
      </c>
      <c r="J3" s="24" t="s">
        <v>132</v>
      </c>
      <c r="K3" s="24" t="s">
        <v>133</v>
      </c>
      <c r="L3" s="24" t="s">
        <v>134</v>
      </c>
      <c r="M3" s="24" t="s">
        <v>135</v>
      </c>
      <c r="N3" s="24" t="s">
        <v>136</v>
      </c>
      <c r="O3" s="24" t="s">
        <v>137</v>
      </c>
      <c r="P3" s="24" t="s">
        <v>138</v>
      </c>
      <c r="Q3" s="24" t="s">
        <v>139</v>
      </c>
      <c r="R3" s="24" t="s">
        <v>140</v>
      </c>
      <c r="S3" s="24" t="s">
        <v>141</v>
      </c>
    </row>
    <row r="4" spans="1:19" ht="30" x14ac:dyDescent="0.25">
      <c r="A4" s="25" t="s">
        <v>142</v>
      </c>
      <c r="B4" s="22" t="s">
        <v>113</v>
      </c>
      <c r="C4" s="22" t="s">
        <v>113</v>
      </c>
      <c r="D4" s="22" t="s">
        <v>113</v>
      </c>
      <c r="E4" s="22" t="s">
        <v>113</v>
      </c>
      <c r="F4" s="22" t="s">
        <v>113</v>
      </c>
      <c r="G4" s="22" t="s">
        <v>38</v>
      </c>
      <c r="H4" s="22" t="s">
        <v>113</v>
      </c>
      <c r="I4" s="22" t="s">
        <v>38</v>
      </c>
      <c r="J4" s="22" t="s">
        <v>113</v>
      </c>
      <c r="K4" s="22" t="s">
        <v>113</v>
      </c>
      <c r="L4" s="22" t="s">
        <v>113</v>
      </c>
      <c r="M4" s="22" t="s">
        <v>38</v>
      </c>
      <c r="N4" s="22" t="s">
        <v>113</v>
      </c>
      <c r="O4" s="22" t="s">
        <v>38</v>
      </c>
      <c r="P4" s="22" t="s">
        <v>113</v>
      </c>
      <c r="Q4" s="22" t="s">
        <v>113</v>
      </c>
      <c r="R4" s="22" t="s">
        <v>143</v>
      </c>
      <c r="S4" s="22" t="s">
        <v>143</v>
      </c>
    </row>
    <row r="5" spans="1:19" ht="45" x14ac:dyDescent="0.25">
      <c r="A5" s="25" t="s">
        <v>144</v>
      </c>
      <c r="B5" s="22" t="s">
        <v>113</v>
      </c>
      <c r="C5" s="22" t="s">
        <v>113</v>
      </c>
      <c r="D5" s="22" t="s">
        <v>113</v>
      </c>
      <c r="E5" s="22" t="s">
        <v>113</v>
      </c>
      <c r="F5" s="22" t="s">
        <v>113</v>
      </c>
      <c r="G5" s="22" t="s">
        <v>38</v>
      </c>
      <c r="H5" s="22" t="s">
        <v>113</v>
      </c>
      <c r="I5" s="22" t="s">
        <v>38</v>
      </c>
      <c r="J5" s="22" t="s">
        <v>113</v>
      </c>
      <c r="K5" s="22" t="s">
        <v>113</v>
      </c>
      <c r="L5" s="22" t="s">
        <v>113</v>
      </c>
      <c r="M5" s="22" t="s">
        <v>38</v>
      </c>
      <c r="N5" s="22" t="s">
        <v>113</v>
      </c>
      <c r="O5" s="22" t="s">
        <v>38</v>
      </c>
      <c r="P5" s="22" t="s">
        <v>113</v>
      </c>
      <c r="Q5" s="22" t="s">
        <v>113</v>
      </c>
      <c r="R5" s="22" t="s">
        <v>143</v>
      </c>
      <c r="S5" s="22" t="s">
        <v>143</v>
      </c>
    </row>
    <row r="6" spans="1:19" ht="60" x14ac:dyDescent="0.25">
      <c r="A6" s="25" t="s">
        <v>145</v>
      </c>
      <c r="B6" s="22" t="s">
        <v>113</v>
      </c>
      <c r="C6" s="22" t="s">
        <v>113</v>
      </c>
      <c r="D6" s="22" t="s">
        <v>113</v>
      </c>
      <c r="E6" s="22" t="s">
        <v>113</v>
      </c>
      <c r="F6" s="22" t="s">
        <v>113</v>
      </c>
      <c r="G6" s="22" t="s">
        <v>38</v>
      </c>
      <c r="H6" s="22" t="s">
        <v>113</v>
      </c>
      <c r="I6" s="22" t="s">
        <v>113</v>
      </c>
      <c r="J6" s="22" t="s">
        <v>113</v>
      </c>
      <c r="K6" s="22" t="s">
        <v>113</v>
      </c>
      <c r="L6" s="22" t="s">
        <v>113</v>
      </c>
      <c r="M6" s="22" t="s">
        <v>113</v>
      </c>
      <c r="N6" s="22" t="s">
        <v>113</v>
      </c>
      <c r="O6" s="22" t="s">
        <v>38</v>
      </c>
      <c r="P6" s="22" t="s">
        <v>113</v>
      </c>
      <c r="Q6" s="22" t="s">
        <v>113</v>
      </c>
      <c r="R6" s="22" t="s">
        <v>113</v>
      </c>
      <c r="S6" s="22" t="s">
        <v>143</v>
      </c>
    </row>
    <row r="8" spans="1:19" x14ac:dyDescent="0.25">
      <c r="B8">
        <v>2</v>
      </c>
      <c r="C8">
        <v>3</v>
      </c>
      <c r="D8">
        <v>4</v>
      </c>
      <c r="E8">
        <v>5</v>
      </c>
      <c r="F8">
        <v>6</v>
      </c>
      <c r="G8">
        <v>7</v>
      </c>
      <c r="H8">
        <v>8</v>
      </c>
      <c r="I8">
        <v>9</v>
      </c>
      <c r="J8">
        <v>10</v>
      </c>
      <c r="K8">
        <v>11</v>
      </c>
      <c r="L8">
        <v>12</v>
      </c>
      <c r="M8">
        <v>13</v>
      </c>
      <c r="N8">
        <v>14</v>
      </c>
      <c r="O8">
        <v>15</v>
      </c>
      <c r="P8">
        <v>16</v>
      </c>
      <c r="Q8">
        <v>17</v>
      </c>
      <c r="R8">
        <v>18</v>
      </c>
      <c r="S8">
        <v>19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3:F14"/>
  <sheetViews>
    <sheetView workbookViewId="0">
      <selection activeCell="A11" sqref="A11:A14"/>
    </sheetView>
  </sheetViews>
  <sheetFormatPr defaultRowHeight="15" x14ac:dyDescent="0.25"/>
  <cols>
    <col min="1" max="1" width="15.7109375" customWidth="1"/>
    <col min="2" max="2" width="10.7109375" customWidth="1"/>
  </cols>
  <sheetData>
    <row r="3" spans="1:6" x14ac:dyDescent="0.25">
      <c r="A3" t="s">
        <v>13</v>
      </c>
      <c r="C3" t="s">
        <v>16</v>
      </c>
      <c r="D3" t="s">
        <v>18</v>
      </c>
      <c r="E3" t="s">
        <v>20</v>
      </c>
      <c r="F3" t="s">
        <v>25</v>
      </c>
    </row>
    <row r="4" spans="1:6" x14ac:dyDescent="0.25">
      <c r="A4" t="s">
        <v>16</v>
      </c>
      <c r="C4" s="15" t="s">
        <v>17</v>
      </c>
      <c r="D4" s="15" t="s">
        <v>19</v>
      </c>
      <c r="E4" s="15" t="s">
        <v>21</v>
      </c>
      <c r="F4" s="15" t="s">
        <v>26</v>
      </c>
    </row>
    <row r="5" spans="1:6" x14ac:dyDescent="0.25">
      <c r="A5" t="s">
        <v>18</v>
      </c>
      <c r="C5" s="15" t="s">
        <v>23</v>
      </c>
      <c r="E5" s="15" t="s">
        <v>22</v>
      </c>
    </row>
    <row r="6" spans="1:6" x14ac:dyDescent="0.25">
      <c r="A6" t="s">
        <v>20</v>
      </c>
      <c r="C6" s="15" t="s">
        <v>29</v>
      </c>
      <c r="E6" s="15" t="s">
        <v>24</v>
      </c>
    </row>
    <row r="7" spans="1:6" x14ac:dyDescent="0.25">
      <c r="A7" t="s">
        <v>25</v>
      </c>
      <c r="E7" s="15" t="s">
        <v>28</v>
      </c>
    </row>
    <row r="8" spans="1:6" x14ac:dyDescent="0.25">
      <c r="E8" s="15" t="s">
        <v>30</v>
      </c>
    </row>
    <row r="9" spans="1:6" x14ac:dyDescent="0.25">
      <c r="E9" s="15" t="s">
        <v>20</v>
      </c>
    </row>
    <row r="11" spans="1:6" x14ac:dyDescent="0.25">
      <c r="A11" t="s">
        <v>167</v>
      </c>
    </row>
    <row r="12" spans="1:6" x14ac:dyDescent="0.25">
      <c r="A12" t="s">
        <v>142</v>
      </c>
    </row>
    <row r="13" spans="1:6" x14ac:dyDescent="0.25">
      <c r="A13" t="s">
        <v>144</v>
      </c>
    </row>
    <row r="14" spans="1:6" x14ac:dyDescent="0.25">
      <c r="A14" t="s">
        <v>145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146"/>
  <sheetViews>
    <sheetView view="pageLayout" zoomScale="85" zoomScaleNormal="100" zoomScalePageLayoutView="85" workbookViewId="0">
      <selection activeCell="F11" sqref="F11"/>
    </sheetView>
  </sheetViews>
  <sheetFormatPr defaultColWidth="11.42578125" defaultRowHeight="15" x14ac:dyDescent="0.25"/>
  <cols>
    <col min="1" max="1" width="2.42578125" customWidth="1"/>
    <col min="2" max="2" width="14.85546875" customWidth="1"/>
    <col min="3" max="3" width="8.7109375" customWidth="1"/>
    <col min="4" max="4" width="15" customWidth="1"/>
    <col min="5" max="7" width="8.7109375" customWidth="1"/>
    <col min="8" max="8" width="10.5703125" customWidth="1"/>
    <col min="9" max="10" width="8.7109375" customWidth="1"/>
    <col min="11" max="11" width="2.42578125" customWidth="1"/>
  </cols>
  <sheetData>
    <row r="1" spans="1:11" x14ac:dyDescent="0.25">
      <c r="A1" s="2"/>
      <c r="B1" s="2"/>
      <c r="C1" s="2"/>
      <c r="D1" s="2"/>
      <c r="E1" s="2"/>
      <c r="F1" s="2"/>
      <c r="G1" s="2"/>
      <c r="H1" s="2"/>
      <c r="I1" s="2"/>
      <c r="J1" s="2"/>
      <c r="K1" s="2"/>
    </row>
    <row r="2" spans="1:11" x14ac:dyDescent="0.25">
      <c r="A2" s="2"/>
      <c r="B2" s="2"/>
      <c r="C2" s="2"/>
      <c r="D2" s="2"/>
      <c r="E2" s="2"/>
      <c r="F2" s="2"/>
      <c r="G2" s="2"/>
      <c r="H2" s="2"/>
      <c r="I2" s="2"/>
      <c r="J2" s="2"/>
      <c r="K2" s="2"/>
    </row>
    <row r="3" spans="1:11" ht="18.75" x14ac:dyDescent="0.25">
      <c r="A3" s="2"/>
      <c r="B3" s="2"/>
      <c r="C3" s="43" t="s">
        <v>116</v>
      </c>
      <c r="D3" s="43"/>
      <c r="E3" s="43"/>
      <c r="F3" s="43"/>
      <c r="G3" s="43"/>
      <c r="H3" s="43"/>
      <c r="I3" s="2"/>
      <c r="J3" s="2"/>
      <c r="K3" s="2"/>
    </row>
    <row r="4" spans="1:11" x14ac:dyDescent="0.25">
      <c r="A4" s="2"/>
      <c r="B4" s="2"/>
      <c r="C4" s="2"/>
      <c r="D4" s="2"/>
      <c r="E4" s="2"/>
      <c r="F4" s="2"/>
      <c r="G4" s="2"/>
      <c r="H4" s="2"/>
      <c r="I4" s="2"/>
      <c r="J4" s="2"/>
      <c r="K4" s="2"/>
    </row>
    <row r="5" spans="1:11" x14ac:dyDescent="0.25">
      <c r="A5" s="2"/>
      <c r="B5" s="2" t="s">
        <v>117</v>
      </c>
      <c r="C5" s="2" t="str">
        <f>'Índice '!$D$5</f>
        <v>ANTIOQUIA</v>
      </c>
      <c r="D5" s="2"/>
      <c r="E5" s="2"/>
      <c r="F5" s="2"/>
      <c r="G5" s="2"/>
      <c r="H5" s="2"/>
      <c r="I5" s="2"/>
      <c r="J5" s="2"/>
      <c r="K5" s="2"/>
    </row>
    <row r="6" spans="1:11" x14ac:dyDescent="0.25">
      <c r="A6" s="2"/>
      <c r="B6" s="2" t="s">
        <v>118</v>
      </c>
      <c r="C6" s="2" t="str">
        <f>'Índice '!$D$6</f>
        <v>NECHI</v>
      </c>
      <c r="D6" s="2"/>
      <c r="E6" s="2"/>
      <c r="F6" s="2"/>
      <c r="G6" s="2"/>
      <c r="H6" s="2"/>
      <c r="I6" s="2"/>
      <c r="J6" s="2"/>
      <c r="K6" s="2"/>
    </row>
    <row r="7" spans="1:11" x14ac:dyDescent="0.25">
      <c r="A7" s="2"/>
      <c r="B7" s="2"/>
      <c r="C7" s="2"/>
      <c r="D7" s="2"/>
      <c r="E7" s="2"/>
      <c r="F7" s="2"/>
      <c r="G7" s="2"/>
      <c r="H7" s="2"/>
      <c r="I7" s="2"/>
      <c r="J7" s="2"/>
      <c r="K7" s="2"/>
    </row>
    <row r="8" spans="1:11" x14ac:dyDescent="0.25">
      <c r="A8" s="2"/>
      <c r="B8" s="44" t="str">
        <f>CONCATENATE('Base '!CT7)</f>
        <v xml:space="preserve">A continuación se realiza una verificación de los Lineamientos que de acuerdo a la Ley 1523 de 2012  deben contener los Planes de Gestión del Riesgo, siendo estos: </v>
      </c>
      <c r="C8" s="45"/>
      <c r="D8" s="45"/>
      <c r="E8" s="45"/>
      <c r="F8" s="45"/>
      <c r="G8" s="45"/>
      <c r="H8" s="45"/>
      <c r="I8" s="45"/>
      <c r="J8" s="45"/>
      <c r="K8" s="2"/>
    </row>
    <row r="9" spans="1:11" x14ac:dyDescent="0.25">
      <c r="A9" s="2"/>
      <c r="B9" s="45"/>
      <c r="C9" s="45"/>
      <c r="D9" s="45"/>
      <c r="E9" s="45"/>
      <c r="F9" s="45"/>
      <c r="G9" s="45"/>
      <c r="H9" s="45"/>
      <c r="I9" s="45"/>
      <c r="J9" s="45"/>
      <c r="K9" s="2"/>
    </row>
    <row r="10" spans="1:11" x14ac:dyDescent="0.25">
      <c r="A10" s="2"/>
      <c r="B10" s="2"/>
      <c r="C10" s="2"/>
      <c r="D10" s="2"/>
      <c r="E10" s="2"/>
      <c r="F10" s="2"/>
      <c r="G10" s="2"/>
      <c r="H10" s="2"/>
      <c r="I10" s="2"/>
      <c r="J10" s="2"/>
      <c r="K10" s="2"/>
    </row>
    <row r="11" spans="1:11" x14ac:dyDescent="0.25">
      <c r="A11" s="2"/>
      <c r="B11" s="42" t="str">
        <f>CONCATENATE("1. ", 'Base '!D2)</f>
        <v xml:space="preserve">1. Gestión del riesgo y enfoque de procesos </v>
      </c>
      <c r="C11" s="42"/>
      <c r="D11" s="42"/>
      <c r="E11" s="2"/>
      <c r="F11" s="2"/>
      <c r="G11" s="2"/>
      <c r="H11" s="17" t="str">
        <f>VLOOKUP($C$6,Preguntas,3,FALSE)</f>
        <v>N/D</v>
      </c>
      <c r="I11" s="2"/>
      <c r="J11" s="2"/>
      <c r="K11" s="2"/>
    </row>
    <row r="12" spans="1:11" x14ac:dyDescent="0.25">
      <c r="A12" s="2"/>
      <c r="B12" s="2"/>
      <c r="C12" s="2"/>
      <c r="D12" s="2"/>
      <c r="E12" s="2"/>
      <c r="F12" s="2"/>
      <c r="G12" s="2"/>
      <c r="H12" s="2"/>
      <c r="I12" s="2"/>
      <c r="J12" s="2"/>
      <c r="K12" s="2"/>
    </row>
    <row r="13" spans="1:11" x14ac:dyDescent="0.25">
      <c r="A13" s="2"/>
      <c r="B13" s="42" t="str">
        <f>CONCATENATE( "2. ", 'Base '!E2)</f>
        <v>2. Caracterización del departamento y/o Municipio.</v>
      </c>
      <c r="C13" s="42"/>
      <c r="D13" s="42"/>
      <c r="E13" s="42"/>
      <c r="F13" s="2"/>
      <c r="G13" s="2"/>
      <c r="H13" s="17" t="str">
        <f>VLOOKUP($C$6,Preguntas,4,FALSE)</f>
        <v>N/D</v>
      </c>
      <c r="I13" s="2"/>
      <c r="J13" s="2"/>
      <c r="K13" s="2"/>
    </row>
    <row r="14" spans="1:11" x14ac:dyDescent="0.25">
      <c r="A14" s="2"/>
      <c r="B14" s="2"/>
      <c r="C14" s="2"/>
      <c r="D14" s="2"/>
      <c r="E14" s="2"/>
      <c r="F14" s="2"/>
      <c r="G14" s="2"/>
      <c r="H14" s="2"/>
      <c r="I14" s="2"/>
      <c r="J14" s="2"/>
      <c r="K14" s="2"/>
    </row>
    <row r="15" spans="1:11" x14ac:dyDescent="0.25">
      <c r="A15" s="2"/>
      <c r="B15" s="42" t="str">
        <f>CONCATENATE( "3. ", 'Base '!F2)</f>
        <v xml:space="preserve">3. Marco Institucional y Actores clave </v>
      </c>
      <c r="C15" s="42"/>
      <c r="D15" s="42"/>
      <c r="E15" s="42"/>
      <c r="F15" s="2"/>
      <c r="G15" s="2"/>
      <c r="H15" s="17" t="str">
        <f>VLOOKUP($C$6,Preguntas,5,FALSE)</f>
        <v>N/D</v>
      </c>
      <c r="I15" s="2"/>
      <c r="J15" s="2"/>
      <c r="K15" s="2"/>
    </row>
    <row r="16" spans="1:11" x14ac:dyDescent="0.25">
      <c r="A16" s="2"/>
      <c r="B16" s="2"/>
      <c r="C16" s="2"/>
      <c r="D16" s="2"/>
      <c r="E16" s="2"/>
      <c r="F16" s="2"/>
      <c r="G16" s="2"/>
      <c r="H16" s="2"/>
      <c r="I16" s="2"/>
      <c r="J16" s="2"/>
      <c r="K16" s="2"/>
    </row>
    <row r="17" spans="1:11" x14ac:dyDescent="0.25">
      <c r="A17" s="2"/>
      <c r="B17" s="42" t="str">
        <f>CONCATENATE( "4. ", 'Base '!G2)</f>
        <v xml:space="preserve">4. Identificación y análisis de factores de riesgo - Antecedentes históricos. </v>
      </c>
      <c r="C17" s="42"/>
      <c r="D17" s="42"/>
      <c r="E17" s="42"/>
      <c r="F17" s="42"/>
      <c r="G17" s="42"/>
      <c r="H17" s="17" t="str">
        <f>VLOOKUP($C$6,Preguntas,6,FALSE)</f>
        <v>N/D</v>
      </c>
      <c r="I17" s="2"/>
      <c r="J17" s="2"/>
      <c r="K17" s="2"/>
    </row>
    <row r="18" spans="1:11" x14ac:dyDescent="0.25">
      <c r="A18" s="2"/>
      <c r="B18" s="2"/>
      <c r="C18" s="2"/>
      <c r="D18" s="2"/>
      <c r="E18" s="2"/>
      <c r="F18" s="2"/>
      <c r="G18" s="2"/>
      <c r="H18" s="2"/>
      <c r="I18" s="2"/>
      <c r="J18" s="2"/>
      <c r="K18" s="2"/>
    </row>
    <row r="19" spans="1:11" x14ac:dyDescent="0.25">
      <c r="A19" s="2"/>
      <c r="B19" s="42" t="str">
        <f>CONCATENATE( "5. ", 'Base '!H2)</f>
        <v xml:space="preserve">5. Análisis de amenazas </v>
      </c>
      <c r="C19" s="42"/>
      <c r="D19" s="2"/>
      <c r="E19" s="2"/>
      <c r="F19" s="2"/>
      <c r="G19" s="2"/>
      <c r="H19" s="17" t="str">
        <f>VLOOKUP($C$6,Preguntas,7,FALSE)</f>
        <v>N/D</v>
      </c>
      <c r="I19" s="2"/>
      <c r="J19" s="2"/>
      <c r="K19" s="2"/>
    </row>
    <row r="20" spans="1:11" x14ac:dyDescent="0.25">
      <c r="A20" s="2"/>
      <c r="B20" s="2"/>
      <c r="C20" s="2"/>
      <c r="D20" s="2"/>
      <c r="E20" s="2"/>
      <c r="F20" s="2"/>
      <c r="G20" s="2"/>
      <c r="H20" s="2"/>
      <c r="I20" s="2"/>
      <c r="J20" s="2"/>
      <c r="K20" s="2"/>
    </row>
    <row r="21" spans="1:11" x14ac:dyDescent="0.25">
      <c r="A21" s="2"/>
      <c r="B21" s="42" t="str">
        <f>CONCATENATE("6. ", 'Base '!I2)</f>
        <v xml:space="preserve">6. Análisis de vulnerabilidad </v>
      </c>
      <c r="C21" s="42"/>
      <c r="D21" s="2"/>
      <c r="E21" s="2"/>
      <c r="F21" s="2"/>
      <c r="G21" s="2"/>
      <c r="H21" s="17" t="str">
        <f>VLOOKUP($C$6,Preguntas,8,FALSE)</f>
        <v>N/D</v>
      </c>
      <c r="I21" s="2"/>
      <c r="J21" s="2"/>
      <c r="K21" s="2"/>
    </row>
    <row r="22" spans="1:11" x14ac:dyDescent="0.25">
      <c r="A22" s="2"/>
      <c r="B22" s="2"/>
      <c r="C22" s="2"/>
      <c r="D22" s="2"/>
      <c r="E22" s="2"/>
      <c r="F22" s="2"/>
      <c r="G22" s="2"/>
      <c r="H22" s="2"/>
      <c r="I22" s="2"/>
      <c r="J22" s="2"/>
      <c r="K22" s="2"/>
    </row>
    <row r="23" spans="1:11" x14ac:dyDescent="0.25">
      <c r="A23" s="2"/>
      <c r="B23" s="42" t="str">
        <f>CONCATENATE( "7. ", 'Base '!J2)</f>
        <v xml:space="preserve">7. Análisis de riesgos </v>
      </c>
      <c r="C23" s="42"/>
      <c r="D23" s="2"/>
      <c r="E23" s="2"/>
      <c r="F23" s="2"/>
      <c r="G23" s="2"/>
      <c r="H23" s="17" t="str">
        <f>VLOOKUP($C$6,Preguntas,9,FALSE)</f>
        <v>N/D</v>
      </c>
      <c r="I23" s="2"/>
      <c r="J23" s="2"/>
      <c r="K23" s="2"/>
    </row>
    <row r="24" spans="1:11" x14ac:dyDescent="0.25">
      <c r="A24" s="2"/>
      <c r="B24" s="2"/>
      <c r="C24" s="2"/>
      <c r="D24" s="2"/>
      <c r="E24" s="2"/>
      <c r="F24" s="2"/>
      <c r="G24" s="2"/>
      <c r="H24" s="2"/>
      <c r="I24" s="2"/>
      <c r="J24" s="2"/>
      <c r="K24" s="2"/>
    </row>
    <row r="25" spans="1:11" x14ac:dyDescent="0.25">
      <c r="A25" s="2"/>
      <c r="B25" s="42" t="str">
        <f>CONCATENATE("8. ", 'Base '!K2)</f>
        <v xml:space="preserve">8. Identificación y priorización de los esenarios del riesgo </v>
      </c>
      <c r="C25" s="42"/>
      <c r="D25" s="42"/>
      <c r="E25" s="42"/>
      <c r="F25" s="2"/>
      <c r="G25" s="2"/>
      <c r="H25" s="17" t="str">
        <f>VLOOKUP($C$6,Preguntas,10,FALSE)</f>
        <v>N/D</v>
      </c>
      <c r="I25" s="2"/>
      <c r="J25" s="2"/>
      <c r="K25" s="2"/>
    </row>
    <row r="26" spans="1:11" x14ac:dyDescent="0.25">
      <c r="A26" s="2"/>
      <c r="B26" s="2"/>
      <c r="C26" s="2"/>
      <c r="D26" s="2"/>
      <c r="E26" s="2"/>
      <c r="F26" s="2"/>
      <c r="G26" s="2"/>
      <c r="H26" s="2"/>
      <c r="I26" s="2"/>
      <c r="J26" s="2"/>
      <c r="K26" s="2"/>
    </row>
    <row r="27" spans="1:11" x14ac:dyDescent="0.25">
      <c r="A27" s="2"/>
      <c r="B27" s="42" t="str">
        <f>CONCATENATE( "9. ", 'Base '!L2)</f>
        <v xml:space="preserve">9. Caracterización de los escenarios del riesgo </v>
      </c>
      <c r="C27" s="42"/>
      <c r="D27" s="42"/>
      <c r="E27" s="2"/>
      <c r="F27" s="2"/>
      <c r="G27" s="2"/>
      <c r="H27" s="17" t="str">
        <f>VLOOKUP($C$6,Preguntas,11,FALSE)</f>
        <v>N/D</v>
      </c>
      <c r="I27" s="2"/>
      <c r="J27" s="2"/>
      <c r="K27" s="2"/>
    </row>
    <row r="28" spans="1:11" x14ac:dyDescent="0.25">
      <c r="A28" s="2"/>
      <c r="B28" s="2"/>
      <c r="C28" s="2"/>
      <c r="D28" s="2"/>
      <c r="E28" s="2"/>
      <c r="F28" s="2"/>
      <c r="G28" s="2"/>
      <c r="H28" s="2"/>
      <c r="I28" s="2"/>
      <c r="J28" s="2"/>
      <c r="K28" s="2"/>
    </row>
    <row r="29" spans="1:11" x14ac:dyDescent="0.25">
      <c r="A29" s="2"/>
      <c r="B29" s="42" t="str">
        <f>CONCATENATE( "10. ",'Base '!M2)</f>
        <v xml:space="preserve">10. Conocimiento del riesgo </v>
      </c>
      <c r="C29" s="42"/>
      <c r="D29" s="2"/>
      <c r="E29" s="2"/>
      <c r="F29" s="2"/>
      <c r="G29" s="2"/>
      <c r="H29" s="17" t="str">
        <f>VLOOKUP($C$6,Preguntas,12,FALSE)</f>
        <v>N/D</v>
      </c>
      <c r="I29" s="2"/>
      <c r="J29" s="2"/>
      <c r="K29" s="2"/>
    </row>
    <row r="30" spans="1:11" x14ac:dyDescent="0.25">
      <c r="A30" s="2"/>
      <c r="B30" s="2"/>
      <c r="C30" s="2"/>
      <c r="D30" s="2"/>
      <c r="E30" s="2"/>
      <c r="F30" s="2"/>
      <c r="G30" s="2"/>
      <c r="H30" s="2"/>
      <c r="I30" s="2"/>
      <c r="J30" s="2"/>
      <c r="K30" s="2"/>
    </row>
    <row r="31" spans="1:11" x14ac:dyDescent="0.25">
      <c r="A31" s="2"/>
      <c r="B31" s="42" t="str">
        <f>CONCATENATE(" 11. ", 'Base '!N2)</f>
        <v xml:space="preserve"> 11. Reducción del riesgo </v>
      </c>
      <c r="C31" s="42"/>
      <c r="D31" s="2"/>
      <c r="E31" s="2"/>
      <c r="F31" s="2"/>
      <c r="G31" s="2"/>
      <c r="H31" s="17" t="str">
        <f>VLOOKUP($C$6,Preguntas,13,FALSE)</f>
        <v>N/D</v>
      </c>
      <c r="I31" s="2"/>
      <c r="J31" s="2"/>
      <c r="K31" s="2"/>
    </row>
    <row r="32" spans="1:11" x14ac:dyDescent="0.25">
      <c r="A32" s="2"/>
      <c r="B32" s="2"/>
      <c r="C32" s="2"/>
      <c r="D32" s="2"/>
      <c r="E32" s="2"/>
      <c r="F32" s="2"/>
      <c r="G32" s="2"/>
      <c r="I32" s="2"/>
      <c r="J32" s="2"/>
      <c r="K32" s="2"/>
    </row>
    <row r="33" spans="1:11" x14ac:dyDescent="0.25">
      <c r="A33" s="2"/>
      <c r="B33" s="42" t="str">
        <f>CONCATENATE( "12. ", 'Base '!O2)</f>
        <v xml:space="preserve">12. Manejo de Desastres </v>
      </c>
      <c r="C33" s="42"/>
      <c r="D33" s="2"/>
      <c r="E33" s="2"/>
      <c r="F33" s="2"/>
      <c r="G33" s="2"/>
      <c r="H33" s="17" t="str">
        <f>VLOOKUP($C$6,Preguntas,14,FALSE)</f>
        <v>N/D</v>
      </c>
      <c r="I33" s="2"/>
      <c r="J33" s="2"/>
      <c r="K33" s="2"/>
    </row>
    <row r="34" spans="1:11" x14ac:dyDescent="0.25">
      <c r="A34" s="2"/>
      <c r="B34" s="2"/>
      <c r="C34" s="2"/>
      <c r="D34" s="2"/>
      <c r="E34" s="2"/>
      <c r="F34" s="2"/>
      <c r="G34" s="2"/>
      <c r="H34" s="2"/>
      <c r="I34" s="2"/>
      <c r="J34" s="2"/>
      <c r="K34" s="2"/>
    </row>
    <row r="35" spans="1:11" x14ac:dyDescent="0.25">
      <c r="A35" s="2"/>
      <c r="B35" s="42" t="str">
        <f>CONCATENATE( "13. ", 'Base '!P2)</f>
        <v xml:space="preserve">13. Planificación presupuestal y de costos </v>
      </c>
      <c r="C35" s="42"/>
      <c r="D35" s="42"/>
      <c r="E35" s="2"/>
      <c r="F35" s="2"/>
      <c r="G35" s="2"/>
      <c r="H35" s="17" t="str">
        <f>VLOOKUP($C$6,Preguntas,15,FALSE)</f>
        <v>N/D</v>
      </c>
      <c r="I35" s="2"/>
      <c r="J35" s="2"/>
      <c r="K35" s="2"/>
    </row>
    <row r="36" spans="1:11" x14ac:dyDescent="0.25">
      <c r="A36" s="2"/>
      <c r="B36" s="2"/>
      <c r="C36" s="2"/>
      <c r="D36" s="2"/>
      <c r="E36" s="2"/>
      <c r="F36" s="2"/>
      <c r="G36" s="2"/>
      <c r="H36" s="2"/>
      <c r="I36" s="2"/>
      <c r="J36" s="2"/>
      <c r="K36" s="2"/>
    </row>
    <row r="37" spans="1:11" x14ac:dyDescent="0.25">
      <c r="A37" s="2"/>
      <c r="B37" s="2"/>
      <c r="C37" s="2"/>
      <c r="D37" s="2"/>
      <c r="E37" s="2"/>
      <c r="F37" s="2"/>
      <c r="G37" s="2"/>
      <c r="H37" s="2"/>
      <c r="I37" s="2"/>
      <c r="J37" s="2"/>
      <c r="K37" s="2"/>
    </row>
    <row r="38" spans="1:11" x14ac:dyDescent="0.25">
      <c r="A38" s="2"/>
      <c r="B38" s="2"/>
      <c r="C38" s="2"/>
      <c r="D38" s="2"/>
      <c r="E38" s="2"/>
      <c r="F38" s="2"/>
      <c r="G38" s="2"/>
      <c r="H38" s="2"/>
      <c r="I38" s="2"/>
      <c r="J38" s="2"/>
      <c r="K38" s="2"/>
    </row>
    <row r="39" spans="1:11" x14ac:dyDescent="0.25">
      <c r="A39" s="2"/>
      <c r="B39" s="2"/>
      <c r="C39" s="2"/>
      <c r="D39" s="2"/>
      <c r="E39" s="2"/>
      <c r="F39" s="2"/>
      <c r="G39" s="2"/>
      <c r="H39" s="2"/>
      <c r="I39" s="2"/>
      <c r="J39" s="2"/>
      <c r="K39" s="2"/>
    </row>
    <row r="40" spans="1:11" x14ac:dyDescent="0.25">
      <c r="A40" s="2"/>
      <c r="B40" s="2"/>
      <c r="C40" s="2"/>
      <c r="D40" s="2"/>
      <c r="E40" s="2"/>
      <c r="F40" s="2"/>
      <c r="G40" s="2"/>
      <c r="H40" s="2"/>
      <c r="I40" s="2"/>
      <c r="J40" s="2"/>
      <c r="K40" s="2"/>
    </row>
    <row r="41" spans="1:11" x14ac:dyDescent="0.25">
      <c r="A41" s="2"/>
      <c r="B41" s="2"/>
      <c r="C41" s="2"/>
      <c r="D41" s="2"/>
      <c r="E41" s="2"/>
      <c r="F41" s="2"/>
      <c r="G41" s="2"/>
      <c r="H41" s="2"/>
      <c r="I41" s="2"/>
      <c r="J41" s="2"/>
      <c r="K41" s="2"/>
    </row>
    <row r="42" spans="1:11" x14ac:dyDescent="0.25">
      <c r="A42" s="2"/>
      <c r="B42" s="2"/>
      <c r="C42" s="2"/>
      <c r="D42" s="2"/>
      <c r="E42" s="2"/>
      <c r="F42" s="2"/>
      <c r="G42" s="2"/>
      <c r="H42" s="2"/>
      <c r="I42" s="2"/>
      <c r="J42" s="2"/>
      <c r="K42" s="2"/>
    </row>
    <row r="43" spans="1:11" x14ac:dyDescent="0.25">
      <c r="A43" s="2"/>
      <c r="B43" s="2"/>
      <c r="C43" s="2"/>
      <c r="D43" s="2"/>
      <c r="E43" s="2"/>
      <c r="F43" s="2"/>
      <c r="G43" s="2"/>
      <c r="H43" s="2"/>
      <c r="I43" s="2"/>
      <c r="J43" s="2"/>
      <c r="K43" s="2"/>
    </row>
    <row r="44" spans="1:11" x14ac:dyDescent="0.25">
      <c r="A44" s="2"/>
      <c r="B44" s="2"/>
      <c r="C44" s="2"/>
      <c r="D44" s="2"/>
      <c r="E44" s="2"/>
      <c r="F44" s="2"/>
      <c r="G44" s="2"/>
      <c r="H44" s="2"/>
      <c r="I44" s="2"/>
      <c r="J44" s="2"/>
      <c r="K44" s="2"/>
    </row>
    <row r="45" spans="1:11" x14ac:dyDescent="0.25">
      <c r="A45" s="2"/>
      <c r="B45" s="2"/>
      <c r="C45" s="2"/>
      <c r="D45" s="2"/>
      <c r="E45" s="2"/>
      <c r="F45" s="2"/>
      <c r="G45" s="2"/>
      <c r="H45" s="2"/>
      <c r="I45" s="2"/>
      <c r="J45" s="2"/>
      <c r="K45" s="2"/>
    </row>
    <row r="46" spans="1:11" x14ac:dyDescent="0.25">
      <c r="A46" s="2"/>
      <c r="B46" s="2"/>
      <c r="C46" s="2"/>
      <c r="D46" s="2"/>
      <c r="E46" s="2"/>
      <c r="F46" s="2"/>
      <c r="G46" s="2"/>
      <c r="H46" s="2"/>
      <c r="I46" s="2"/>
      <c r="J46" s="2"/>
      <c r="K46" s="2"/>
    </row>
    <row r="47" spans="1:11" x14ac:dyDescent="0.25">
      <c r="A47" s="2"/>
      <c r="B47" s="2"/>
      <c r="C47" s="2"/>
      <c r="D47" s="2"/>
      <c r="E47" s="2"/>
      <c r="F47" s="2"/>
      <c r="G47" s="2"/>
      <c r="H47" s="2"/>
      <c r="I47" s="2"/>
      <c r="J47" s="2"/>
      <c r="K47" s="2"/>
    </row>
    <row r="48" spans="1:11" x14ac:dyDescent="0.25">
      <c r="A48" s="2"/>
      <c r="B48" s="2"/>
      <c r="C48" s="2"/>
      <c r="D48" s="2"/>
      <c r="E48" s="2"/>
      <c r="F48" s="2"/>
      <c r="G48" s="2"/>
      <c r="H48" s="2"/>
      <c r="I48" s="2"/>
      <c r="J48" s="2"/>
      <c r="K48" s="2"/>
    </row>
    <row r="49" spans="1:11" x14ac:dyDescent="0.25">
      <c r="A49" s="2"/>
      <c r="B49" s="2"/>
      <c r="C49" s="2"/>
      <c r="D49" s="2"/>
      <c r="E49" s="2"/>
      <c r="F49" s="2"/>
      <c r="G49" s="2"/>
      <c r="H49" s="2"/>
      <c r="I49" s="2"/>
      <c r="J49" s="2"/>
      <c r="K49" s="2"/>
    </row>
    <row r="50" spans="1:11" x14ac:dyDescent="0.25">
      <c r="A50" s="2"/>
      <c r="B50" s="2"/>
      <c r="C50" s="2"/>
      <c r="D50" s="2"/>
      <c r="E50" s="2"/>
      <c r="F50" s="2"/>
      <c r="G50" s="2"/>
      <c r="H50" s="2"/>
      <c r="I50" s="2"/>
      <c r="J50" s="2"/>
      <c r="K50" s="2"/>
    </row>
    <row r="51" spans="1:11" x14ac:dyDescent="0.25">
      <c r="A51" s="2"/>
      <c r="B51" s="2"/>
      <c r="C51" s="2"/>
      <c r="D51" s="2"/>
      <c r="E51" s="2"/>
      <c r="F51" s="2"/>
      <c r="G51" s="2"/>
      <c r="H51" s="2"/>
      <c r="I51" s="2"/>
      <c r="J51" s="2"/>
      <c r="K51" s="2"/>
    </row>
    <row r="52" spans="1:11" x14ac:dyDescent="0.25">
      <c r="A52" s="2"/>
      <c r="B52" s="2"/>
      <c r="C52" s="2"/>
      <c r="D52" s="2"/>
      <c r="E52" s="2"/>
      <c r="F52" s="2"/>
      <c r="G52" s="2"/>
      <c r="H52" s="2"/>
      <c r="I52" s="2"/>
      <c r="J52" s="2"/>
      <c r="K52" s="2"/>
    </row>
    <row r="53" spans="1:11" x14ac:dyDescent="0.25">
      <c r="A53" s="2"/>
      <c r="B53" s="2"/>
      <c r="C53" s="2"/>
      <c r="D53" s="2"/>
      <c r="E53" s="2"/>
      <c r="F53" s="2"/>
      <c r="G53" s="2"/>
      <c r="H53" s="2"/>
      <c r="I53" s="2"/>
      <c r="J53" s="2"/>
      <c r="K53" s="2"/>
    </row>
    <row r="54" spans="1:11" x14ac:dyDescent="0.25">
      <c r="A54" s="2"/>
      <c r="B54" s="2"/>
      <c r="C54" s="2"/>
      <c r="D54" s="2"/>
      <c r="E54" s="2"/>
      <c r="F54" s="2"/>
      <c r="G54" s="2"/>
      <c r="H54" s="2"/>
      <c r="I54" s="2"/>
      <c r="J54" s="2"/>
      <c r="K54" s="2"/>
    </row>
    <row r="55" spans="1:11" x14ac:dyDescent="0.25">
      <c r="A55" s="2"/>
      <c r="B55" s="2"/>
      <c r="C55" s="2"/>
      <c r="D55" s="2"/>
      <c r="E55" s="2"/>
      <c r="F55" s="2"/>
      <c r="G55" s="2"/>
      <c r="H55" s="2"/>
      <c r="I55" s="2"/>
      <c r="J55" s="2"/>
      <c r="K55" s="2"/>
    </row>
    <row r="56" spans="1:11" x14ac:dyDescent="0.25">
      <c r="A56" s="2"/>
      <c r="B56" s="2"/>
      <c r="C56" s="2"/>
      <c r="D56" s="2"/>
      <c r="E56" s="2"/>
      <c r="F56" s="2"/>
      <c r="G56" s="2"/>
      <c r="H56" s="2"/>
      <c r="I56" s="2"/>
      <c r="J56" s="2"/>
      <c r="K56" s="2"/>
    </row>
    <row r="57" spans="1:11" x14ac:dyDescent="0.25">
      <c r="A57" s="2"/>
      <c r="B57" s="2"/>
      <c r="C57" s="2"/>
      <c r="D57" s="2"/>
      <c r="E57" s="2"/>
      <c r="F57" s="2"/>
      <c r="G57" s="2"/>
      <c r="H57" s="2"/>
      <c r="I57" s="2"/>
      <c r="J57" s="2"/>
      <c r="K57" s="2"/>
    </row>
    <row r="58" spans="1:11" x14ac:dyDescent="0.25">
      <c r="A58" s="2"/>
      <c r="B58" s="2"/>
      <c r="C58" s="2"/>
      <c r="D58" s="2"/>
      <c r="E58" s="2"/>
      <c r="F58" s="2"/>
      <c r="G58" s="2"/>
      <c r="H58" s="2"/>
      <c r="I58" s="2"/>
      <c r="J58" s="2"/>
      <c r="K58" s="2"/>
    </row>
    <row r="59" spans="1:11" x14ac:dyDescent="0.25">
      <c r="A59" s="2"/>
      <c r="B59" s="2"/>
      <c r="C59" s="2"/>
      <c r="D59" s="2"/>
      <c r="E59" s="2"/>
      <c r="F59" s="2"/>
      <c r="G59" s="2"/>
      <c r="H59" s="2"/>
      <c r="I59" s="2"/>
      <c r="J59" s="2"/>
      <c r="K59" s="2"/>
    </row>
    <row r="60" spans="1:11" x14ac:dyDescent="0.25">
      <c r="A60" s="2"/>
      <c r="B60" s="2"/>
      <c r="C60" s="2"/>
      <c r="D60" s="2"/>
      <c r="E60" s="2"/>
      <c r="F60" s="2"/>
      <c r="G60" s="2"/>
      <c r="H60" s="2"/>
      <c r="I60" s="2"/>
      <c r="J60" s="2"/>
      <c r="K60" s="2"/>
    </row>
    <row r="61" spans="1:11" x14ac:dyDescent="0.25">
      <c r="A61" s="2"/>
      <c r="B61" s="2"/>
      <c r="C61" s="2"/>
      <c r="D61" s="2"/>
      <c r="E61" s="2"/>
      <c r="F61" s="2"/>
      <c r="G61" s="2"/>
      <c r="H61" s="2"/>
      <c r="I61" s="2"/>
      <c r="J61" s="2"/>
      <c r="K61" s="2"/>
    </row>
    <row r="62" spans="1:11" x14ac:dyDescent="0.25">
      <c r="A62" s="2"/>
      <c r="B62" s="2"/>
      <c r="C62" s="2"/>
      <c r="D62" s="2"/>
      <c r="E62" s="2"/>
      <c r="F62" s="2"/>
      <c r="G62" s="2"/>
      <c r="H62" s="2"/>
      <c r="I62" s="2"/>
      <c r="J62" s="2"/>
      <c r="K62" s="2"/>
    </row>
    <row r="63" spans="1:11" x14ac:dyDescent="0.25">
      <c r="A63" s="2"/>
      <c r="B63" s="2"/>
      <c r="C63" s="2"/>
      <c r="D63" s="2"/>
      <c r="E63" s="2"/>
      <c r="F63" s="2"/>
      <c r="G63" s="2"/>
      <c r="H63" s="2"/>
      <c r="I63" s="2"/>
      <c r="J63" s="2"/>
      <c r="K63" s="2"/>
    </row>
    <row r="64" spans="1:11" x14ac:dyDescent="0.25">
      <c r="A64" s="2"/>
      <c r="B64" s="2"/>
      <c r="C64" s="2"/>
      <c r="D64" s="2"/>
      <c r="E64" s="2"/>
      <c r="F64" s="2"/>
      <c r="G64" s="2"/>
      <c r="H64" s="2"/>
      <c r="I64" s="2"/>
      <c r="J64" s="2"/>
      <c r="K64" s="2"/>
    </row>
    <row r="65" spans="1:11" x14ac:dyDescent="0.25">
      <c r="A65" s="2"/>
      <c r="B65" s="2"/>
      <c r="C65" s="2"/>
      <c r="D65" s="2"/>
      <c r="E65" s="2"/>
      <c r="F65" s="2"/>
      <c r="G65" s="2"/>
      <c r="H65" s="2"/>
      <c r="I65" s="2"/>
      <c r="J65" s="2"/>
      <c r="K65" s="2"/>
    </row>
    <row r="66" spans="1:11" x14ac:dyDescent="0.25">
      <c r="A66" s="2"/>
      <c r="B66" s="2"/>
      <c r="C66" s="2"/>
      <c r="D66" s="2"/>
      <c r="E66" s="2"/>
      <c r="F66" s="2"/>
      <c r="G66" s="2"/>
      <c r="H66" s="2"/>
      <c r="I66" s="2"/>
      <c r="J66" s="2"/>
      <c r="K66" s="2"/>
    </row>
    <row r="67" spans="1:11" x14ac:dyDescent="0.25">
      <c r="A67" s="2"/>
      <c r="B67" s="2"/>
      <c r="C67" s="2"/>
      <c r="D67" s="2"/>
      <c r="E67" s="2"/>
      <c r="F67" s="2"/>
      <c r="G67" s="2"/>
      <c r="H67" s="2"/>
      <c r="I67" s="2"/>
      <c r="J67" s="2"/>
      <c r="K67" s="2"/>
    </row>
    <row r="68" spans="1:11" x14ac:dyDescent="0.25">
      <c r="A68" s="2"/>
      <c r="B68" s="2"/>
      <c r="C68" s="2"/>
      <c r="D68" s="2"/>
      <c r="E68" s="2"/>
      <c r="F68" s="2"/>
      <c r="G68" s="2"/>
      <c r="H68" s="2"/>
      <c r="I68" s="2"/>
      <c r="J68" s="2"/>
      <c r="K68" s="2"/>
    </row>
    <row r="69" spans="1:11" x14ac:dyDescent="0.25">
      <c r="A69" s="2"/>
      <c r="B69" s="2"/>
      <c r="C69" s="2"/>
      <c r="D69" s="2"/>
      <c r="E69" s="2"/>
      <c r="F69" s="2"/>
      <c r="G69" s="2"/>
      <c r="H69" s="2"/>
      <c r="I69" s="2"/>
      <c r="J69" s="2"/>
      <c r="K69" s="2"/>
    </row>
    <row r="70" spans="1:11" x14ac:dyDescent="0.25">
      <c r="A70" s="2"/>
      <c r="B70" s="2"/>
      <c r="C70" s="2"/>
      <c r="D70" s="2"/>
      <c r="E70" s="2"/>
      <c r="F70" s="2"/>
      <c r="G70" s="2"/>
      <c r="H70" s="2"/>
      <c r="I70" s="2"/>
      <c r="J70" s="2"/>
      <c r="K70" s="2"/>
    </row>
    <row r="71" spans="1:11" x14ac:dyDescent="0.25">
      <c r="A71" s="2"/>
      <c r="B71" s="2"/>
      <c r="C71" s="2"/>
      <c r="D71" s="2"/>
      <c r="E71" s="2"/>
      <c r="F71" s="2"/>
      <c r="G71" s="2"/>
      <c r="H71" s="2"/>
      <c r="I71" s="2"/>
      <c r="J71" s="2"/>
      <c r="K71" s="2"/>
    </row>
    <row r="72" spans="1:11" x14ac:dyDescent="0.25">
      <c r="A72" s="2"/>
      <c r="B72" s="2"/>
      <c r="C72" s="2"/>
      <c r="D72" s="2"/>
      <c r="E72" s="2"/>
      <c r="F72" s="2"/>
      <c r="G72" s="2"/>
      <c r="H72" s="2"/>
      <c r="I72" s="2"/>
      <c r="J72" s="2"/>
      <c r="K72" s="2"/>
    </row>
    <row r="73" spans="1:11" x14ac:dyDescent="0.25">
      <c r="A73" s="2"/>
      <c r="B73" s="2"/>
      <c r="C73" s="2"/>
      <c r="D73" s="2"/>
      <c r="E73" s="2"/>
      <c r="F73" s="2"/>
      <c r="G73" s="2"/>
      <c r="H73" s="2"/>
      <c r="I73" s="2"/>
      <c r="J73" s="2"/>
      <c r="K73" s="2"/>
    </row>
    <row r="74" spans="1:11" x14ac:dyDescent="0.25">
      <c r="A74" s="2"/>
      <c r="B74" s="2"/>
      <c r="C74" s="2"/>
      <c r="D74" s="2"/>
      <c r="E74" s="2"/>
      <c r="F74" s="2"/>
      <c r="G74" s="2"/>
      <c r="H74" s="2"/>
      <c r="I74" s="2"/>
      <c r="J74" s="2"/>
      <c r="K74" s="2"/>
    </row>
    <row r="75" spans="1:11" x14ac:dyDescent="0.25">
      <c r="A75" s="2"/>
      <c r="B75" s="2"/>
      <c r="C75" s="2"/>
      <c r="D75" s="2"/>
      <c r="E75" s="2"/>
      <c r="F75" s="2"/>
      <c r="G75" s="2"/>
      <c r="H75" s="2"/>
      <c r="I75" s="2"/>
      <c r="J75" s="2"/>
      <c r="K75" s="2"/>
    </row>
    <row r="76" spans="1:11" x14ac:dyDescent="0.25">
      <c r="A76" s="2"/>
      <c r="B76" s="2"/>
      <c r="C76" s="2"/>
      <c r="D76" s="2"/>
      <c r="E76" s="2"/>
      <c r="F76" s="2"/>
      <c r="G76" s="2"/>
      <c r="H76" s="2"/>
      <c r="I76" s="2"/>
      <c r="J76" s="2"/>
      <c r="K76" s="2"/>
    </row>
    <row r="77" spans="1:11" x14ac:dyDescent="0.25">
      <c r="A77" s="2"/>
      <c r="B77" s="2"/>
      <c r="C77" s="2"/>
      <c r="D77" s="2"/>
      <c r="E77" s="2"/>
      <c r="F77" s="2"/>
      <c r="G77" s="2"/>
      <c r="H77" s="2"/>
      <c r="I77" s="2"/>
      <c r="J77" s="2"/>
      <c r="K77" s="2"/>
    </row>
    <row r="78" spans="1:11" x14ac:dyDescent="0.25">
      <c r="A78" s="2"/>
      <c r="B78" s="2"/>
      <c r="C78" s="2"/>
      <c r="D78" s="2"/>
      <c r="E78" s="2"/>
      <c r="F78" s="2"/>
      <c r="G78" s="2"/>
      <c r="H78" s="2"/>
      <c r="I78" s="2"/>
      <c r="J78" s="2"/>
      <c r="K78" s="2"/>
    </row>
    <row r="79" spans="1:11" x14ac:dyDescent="0.25">
      <c r="A79" s="2"/>
      <c r="B79" s="2"/>
      <c r="C79" s="2"/>
      <c r="D79" s="2"/>
      <c r="E79" s="2"/>
      <c r="F79" s="2"/>
      <c r="G79" s="2"/>
      <c r="H79" s="2"/>
      <c r="I79" s="2"/>
      <c r="J79" s="2"/>
      <c r="K79" s="2"/>
    </row>
    <row r="80" spans="1:11" x14ac:dyDescent="0.25">
      <c r="A80" s="2"/>
      <c r="B80" s="2"/>
      <c r="C80" s="2"/>
      <c r="D80" s="2"/>
      <c r="E80" s="2"/>
      <c r="F80" s="2"/>
      <c r="G80" s="2"/>
      <c r="H80" s="2"/>
      <c r="I80" s="2"/>
      <c r="J80" s="2"/>
      <c r="K80" s="2"/>
    </row>
    <row r="81" spans="1:11" x14ac:dyDescent="0.25">
      <c r="A81" s="2"/>
      <c r="B81" s="2"/>
      <c r="C81" s="2"/>
      <c r="D81" s="2"/>
      <c r="E81" s="2"/>
      <c r="F81" s="2"/>
      <c r="G81" s="2"/>
      <c r="H81" s="2"/>
      <c r="I81" s="2"/>
      <c r="J81" s="2"/>
      <c r="K81" s="2"/>
    </row>
    <row r="82" spans="1:11" x14ac:dyDescent="0.25">
      <c r="A82" s="2"/>
      <c r="B82" s="2"/>
      <c r="C82" s="2"/>
      <c r="D82" s="2"/>
      <c r="E82" s="2"/>
      <c r="F82" s="2"/>
      <c r="G82" s="2"/>
      <c r="H82" s="2"/>
      <c r="I82" s="2"/>
      <c r="J82" s="2"/>
      <c r="K82" s="2"/>
    </row>
    <row r="83" spans="1:11" x14ac:dyDescent="0.25">
      <c r="A83" s="2"/>
      <c r="B83" s="2"/>
      <c r="C83" s="2"/>
      <c r="D83" s="2"/>
      <c r="E83" s="2"/>
      <c r="F83" s="2"/>
      <c r="G83" s="2"/>
      <c r="H83" s="2"/>
      <c r="I83" s="2"/>
      <c r="J83" s="2"/>
      <c r="K83" s="2"/>
    </row>
    <row r="84" spans="1:11" x14ac:dyDescent="0.25">
      <c r="A84" s="2"/>
      <c r="B84" s="2"/>
      <c r="C84" s="2"/>
      <c r="D84" s="2"/>
      <c r="E84" s="2"/>
      <c r="F84" s="2"/>
      <c r="G84" s="2"/>
      <c r="H84" s="2"/>
      <c r="I84" s="2"/>
      <c r="J84" s="2"/>
      <c r="K84" s="2"/>
    </row>
    <row r="85" spans="1:11" x14ac:dyDescent="0.25">
      <c r="A85" s="2"/>
      <c r="B85" s="2"/>
      <c r="C85" s="2"/>
      <c r="D85" s="2"/>
      <c r="E85" s="2"/>
      <c r="F85" s="2"/>
      <c r="G85" s="2"/>
      <c r="H85" s="2"/>
      <c r="I85" s="2"/>
      <c r="J85" s="2"/>
      <c r="K85" s="2"/>
    </row>
    <row r="86" spans="1:11" x14ac:dyDescent="0.25">
      <c r="A86" s="2"/>
      <c r="B86" s="2"/>
      <c r="C86" s="2"/>
      <c r="D86" s="2"/>
      <c r="E86" s="2"/>
      <c r="F86" s="2"/>
      <c r="G86" s="2"/>
      <c r="H86" s="2"/>
      <c r="I86" s="2"/>
      <c r="J86" s="2"/>
      <c r="K86" s="2"/>
    </row>
    <row r="87" spans="1:11" x14ac:dyDescent="0.25">
      <c r="A87" s="2"/>
      <c r="B87" s="2"/>
      <c r="C87" s="2"/>
      <c r="D87" s="2"/>
      <c r="E87" s="2"/>
      <c r="F87" s="2"/>
      <c r="G87" s="2"/>
      <c r="H87" s="2"/>
      <c r="I87" s="2"/>
      <c r="J87" s="2"/>
      <c r="K87" s="2"/>
    </row>
    <row r="88" spans="1:11" x14ac:dyDescent="0.25">
      <c r="A88" s="2"/>
      <c r="B88" s="2"/>
      <c r="C88" s="2"/>
      <c r="D88" s="2"/>
      <c r="E88" s="2"/>
      <c r="F88" s="2"/>
      <c r="G88" s="2"/>
      <c r="H88" s="2"/>
      <c r="I88" s="2"/>
      <c r="J88" s="2"/>
      <c r="K88" s="2"/>
    </row>
    <row r="89" spans="1:11" x14ac:dyDescent="0.25">
      <c r="A89" s="2"/>
      <c r="B89" s="2"/>
      <c r="C89" s="2"/>
      <c r="D89" s="2"/>
      <c r="E89" s="2"/>
      <c r="F89" s="2"/>
      <c r="G89" s="2"/>
      <c r="H89" s="2"/>
      <c r="I89" s="2"/>
      <c r="J89" s="2"/>
      <c r="K89" s="2"/>
    </row>
    <row r="90" spans="1:11" x14ac:dyDescent="0.25">
      <c r="A90" s="2"/>
      <c r="B90" s="2"/>
      <c r="C90" s="2"/>
      <c r="D90" s="2"/>
      <c r="E90" s="2"/>
      <c r="F90" s="2"/>
      <c r="G90" s="2"/>
      <c r="H90" s="2"/>
      <c r="I90" s="2"/>
      <c r="J90" s="2"/>
      <c r="K90" s="2"/>
    </row>
    <row r="91" spans="1:11" x14ac:dyDescent="0.25">
      <c r="A91" s="2"/>
      <c r="B91" s="2"/>
      <c r="C91" s="2"/>
      <c r="D91" s="2"/>
      <c r="E91" s="2"/>
      <c r="F91" s="2"/>
      <c r="G91" s="2"/>
      <c r="H91" s="2"/>
      <c r="I91" s="2"/>
      <c r="J91" s="2"/>
      <c r="K91" s="2"/>
    </row>
    <row r="92" spans="1:11" x14ac:dyDescent="0.25">
      <c r="A92" s="2"/>
      <c r="B92" s="2"/>
      <c r="C92" s="2"/>
      <c r="D92" s="2"/>
      <c r="E92" s="2"/>
      <c r="F92" s="2"/>
      <c r="G92" s="2"/>
      <c r="H92" s="2"/>
      <c r="I92" s="2"/>
      <c r="J92" s="2"/>
      <c r="K92" s="2"/>
    </row>
    <row r="93" spans="1:11" x14ac:dyDescent="0.25">
      <c r="A93" s="2"/>
      <c r="B93" s="2"/>
      <c r="C93" s="2"/>
      <c r="D93" s="2"/>
      <c r="E93" s="2"/>
      <c r="F93" s="2"/>
      <c r="G93" s="2"/>
      <c r="H93" s="2"/>
      <c r="I93" s="2"/>
      <c r="J93" s="2"/>
      <c r="K93" s="2"/>
    </row>
    <row r="94" spans="1:11" x14ac:dyDescent="0.25">
      <c r="A94" s="2"/>
      <c r="B94" s="2"/>
      <c r="C94" s="2"/>
      <c r="D94" s="2"/>
      <c r="E94" s="2"/>
      <c r="F94" s="2"/>
      <c r="G94" s="2"/>
      <c r="H94" s="2"/>
      <c r="I94" s="2"/>
      <c r="J94" s="2"/>
      <c r="K94" s="2"/>
    </row>
    <row r="95" spans="1:11" x14ac:dyDescent="0.25">
      <c r="A95" s="2"/>
      <c r="B95" s="2"/>
      <c r="C95" s="2"/>
      <c r="D95" s="2"/>
      <c r="E95" s="2"/>
      <c r="F95" s="2"/>
      <c r="G95" s="2"/>
      <c r="H95" s="2"/>
      <c r="I95" s="2"/>
      <c r="J95" s="2"/>
      <c r="K95" s="2"/>
    </row>
    <row r="96" spans="1:11" x14ac:dyDescent="0.25">
      <c r="A96" s="2"/>
      <c r="B96" s="2"/>
      <c r="C96" s="2"/>
      <c r="D96" s="2"/>
      <c r="E96" s="2"/>
      <c r="F96" s="2"/>
      <c r="G96" s="2"/>
      <c r="H96" s="2"/>
      <c r="I96" s="2"/>
      <c r="J96" s="2"/>
      <c r="K96" s="2"/>
    </row>
    <row r="97" spans="1:11" x14ac:dyDescent="0.25">
      <c r="A97" s="2"/>
      <c r="B97" s="2"/>
      <c r="C97" s="2"/>
      <c r="D97" s="2"/>
      <c r="E97" s="2"/>
      <c r="F97" s="2"/>
      <c r="G97" s="2"/>
      <c r="H97" s="2"/>
      <c r="I97" s="2"/>
      <c r="J97" s="2"/>
      <c r="K97" s="2"/>
    </row>
    <row r="98" spans="1:11" x14ac:dyDescent="0.25">
      <c r="A98" s="2"/>
      <c r="B98" s="2"/>
      <c r="C98" s="2"/>
      <c r="D98" s="2"/>
      <c r="E98" s="2"/>
      <c r="F98" s="2"/>
      <c r="G98" s="2"/>
      <c r="H98" s="2"/>
      <c r="I98" s="2"/>
      <c r="J98" s="2"/>
      <c r="K98" s="2"/>
    </row>
    <row r="99" spans="1:11" x14ac:dyDescent="0.25">
      <c r="A99" s="2"/>
      <c r="B99" s="2"/>
      <c r="C99" s="2"/>
      <c r="D99" s="2"/>
      <c r="E99" s="2"/>
      <c r="F99" s="2"/>
      <c r="G99" s="2"/>
      <c r="H99" s="2"/>
      <c r="I99" s="2"/>
      <c r="J99" s="2"/>
      <c r="K99" s="2"/>
    </row>
    <row r="100" spans="1:11" x14ac:dyDescent="0.25">
      <c r="A100" s="2"/>
      <c r="B100" s="2"/>
      <c r="C100" s="2"/>
      <c r="D100" s="2"/>
      <c r="E100" s="2"/>
      <c r="F100" s="2"/>
      <c r="G100" s="2"/>
      <c r="H100" s="2"/>
      <c r="I100" s="2"/>
      <c r="J100" s="2"/>
      <c r="K100" s="2"/>
    </row>
    <row r="101" spans="1:11" x14ac:dyDescent="0.25">
      <c r="A101" s="2"/>
      <c r="B101" s="2"/>
      <c r="C101" s="2"/>
      <c r="D101" s="2"/>
      <c r="E101" s="2"/>
      <c r="F101" s="2"/>
      <c r="G101" s="2"/>
      <c r="H101" s="2"/>
      <c r="I101" s="2"/>
      <c r="J101" s="2"/>
      <c r="K101" s="2"/>
    </row>
    <row r="102" spans="1:11" x14ac:dyDescent="0.25">
      <c r="A102" s="2"/>
      <c r="B102" s="2"/>
      <c r="C102" s="2"/>
      <c r="D102" s="2"/>
      <c r="E102" s="2"/>
      <c r="F102" s="2"/>
      <c r="G102" s="2"/>
      <c r="H102" s="2"/>
      <c r="I102" s="2"/>
      <c r="J102" s="2"/>
      <c r="K102" s="2"/>
    </row>
    <row r="103" spans="1:11" x14ac:dyDescent="0.25">
      <c r="A103" s="2"/>
      <c r="B103" s="2"/>
      <c r="C103" s="2"/>
      <c r="D103" s="2"/>
      <c r="E103" s="2"/>
      <c r="F103" s="2"/>
      <c r="G103" s="2"/>
      <c r="H103" s="2"/>
      <c r="I103" s="2"/>
      <c r="J103" s="2"/>
      <c r="K103" s="2"/>
    </row>
    <row r="104" spans="1:11" x14ac:dyDescent="0.25">
      <c r="A104" s="2"/>
      <c r="B104" s="2"/>
      <c r="C104" s="2"/>
      <c r="D104" s="2"/>
      <c r="E104" s="2"/>
      <c r="F104" s="2"/>
      <c r="G104" s="2"/>
      <c r="H104" s="2"/>
      <c r="I104" s="2"/>
      <c r="J104" s="2"/>
      <c r="K104" s="2"/>
    </row>
    <row r="105" spans="1:11" x14ac:dyDescent="0.25">
      <c r="A105" s="2"/>
      <c r="B105" s="2"/>
      <c r="C105" s="2"/>
      <c r="D105" s="2"/>
      <c r="E105" s="2"/>
      <c r="F105" s="2"/>
      <c r="G105" s="2"/>
      <c r="H105" s="2"/>
      <c r="I105" s="2"/>
      <c r="J105" s="2"/>
      <c r="K105" s="2"/>
    </row>
    <row r="106" spans="1:11" x14ac:dyDescent="0.25">
      <c r="A106" s="2"/>
      <c r="B106" s="2"/>
      <c r="C106" s="2"/>
      <c r="D106" s="2"/>
      <c r="E106" s="2"/>
      <c r="F106" s="2"/>
      <c r="G106" s="2"/>
      <c r="H106" s="2"/>
      <c r="I106" s="2"/>
      <c r="J106" s="2"/>
      <c r="K106" s="2"/>
    </row>
    <row r="107" spans="1:11" x14ac:dyDescent="0.25">
      <c r="A107" s="2"/>
      <c r="B107" s="2"/>
      <c r="C107" s="2"/>
      <c r="D107" s="2"/>
      <c r="E107" s="2"/>
      <c r="F107" s="2"/>
      <c r="G107" s="2"/>
      <c r="H107" s="2"/>
      <c r="I107" s="2"/>
      <c r="J107" s="2"/>
      <c r="K107" s="2"/>
    </row>
    <row r="108" spans="1:11" x14ac:dyDescent="0.25">
      <c r="A108" s="2"/>
      <c r="B108" s="2"/>
      <c r="C108" s="2"/>
      <c r="D108" s="2"/>
      <c r="E108" s="2"/>
      <c r="F108" s="2"/>
      <c r="G108" s="2"/>
      <c r="H108" s="2"/>
      <c r="I108" s="2"/>
      <c r="J108" s="2"/>
      <c r="K108" s="2"/>
    </row>
    <row r="109" spans="1:11" x14ac:dyDescent="0.25">
      <c r="A109" s="2"/>
      <c r="B109" s="2"/>
      <c r="C109" s="2"/>
      <c r="D109" s="2"/>
      <c r="E109" s="2"/>
      <c r="F109" s="2"/>
      <c r="G109" s="2"/>
      <c r="H109" s="2"/>
      <c r="I109" s="2"/>
      <c r="J109" s="2"/>
      <c r="K109" s="2"/>
    </row>
    <row r="110" spans="1:11" x14ac:dyDescent="0.25">
      <c r="A110" s="2"/>
      <c r="B110" s="2"/>
      <c r="C110" s="2"/>
      <c r="D110" s="2"/>
      <c r="E110" s="2"/>
      <c r="F110" s="2"/>
      <c r="G110" s="2"/>
      <c r="H110" s="2"/>
      <c r="I110" s="2"/>
      <c r="J110" s="2"/>
      <c r="K110" s="2"/>
    </row>
    <row r="111" spans="1:11" x14ac:dyDescent="0.25">
      <c r="A111" s="2"/>
      <c r="B111" s="2"/>
      <c r="C111" s="2"/>
      <c r="D111" s="2"/>
      <c r="E111" s="2"/>
      <c r="F111" s="2"/>
      <c r="G111" s="2"/>
      <c r="H111" s="2"/>
      <c r="I111" s="2"/>
      <c r="J111" s="2"/>
      <c r="K111" s="2"/>
    </row>
    <row r="112" spans="1:11" x14ac:dyDescent="0.25">
      <c r="A112" s="2"/>
      <c r="B112" s="2"/>
      <c r="C112" s="2"/>
      <c r="D112" s="2"/>
      <c r="E112" s="2"/>
      <c r="F112" s="2"/>
      <c r="G112" s="2"/>
      <c r="H112" s="2"/>
      <c r="I112" s="2"/>
      <c r="J112" s="2"/>
      <c r="K112" s="2"/>
    </row>
    <row r="113" spans="1:11" x14ac:dyDescent="0.25">
      <c r="A113" s="2"/>
      <c r="B113" s="2"/>
      <c r="C113" s="2"/>
      <c r="D113" s="2"/>
      <c r="E113" s="2"/>
      <c r="F113" s="2"/>
      <c r="G113" s="2"/>
      <c r="H113" s="2"/>
      <c r="I113" s="2"/>
      <c r="J113" s="2"/>
      <c r="K113" s="2"/>
    </row>
    <row r="114" spans="1:11" x14ac:dyDescent="0.25">
      <c r="A114" s="2"/>
      <c r="B114" s="2"/>
      <c r="C114" s="2"/>
      <c r="D114" s="2"/>
      <c r="E114" s="2"/>
      <c r="F114" s="2"/>
      <c r="G114" s="2"/>
      <c r="H114" s="2"/>
      <c r="I114" s="2"/>
      <c r="J114" s="2"/>
      <c r="K114" s="2"/>
    </row>
    <row r="115" spans="1:11" x14ac:dyDescent="0.25">
      <c r="A115" s="2"/>
      <c r="B115" s="2"/>
      <c r="C115" s="2"/>
      <c r="D115" s="2"/>
      <c r="E115" s="2"/>
      <c r="F115" s="2"/>
      <c r="G115" s="2"/>
      <c r="H115" s="2"/>
      <c r="I115" s="2"/>
      <c r="J115" s="2"/>
      <c r="K115" s="2"/>
    </row>
    <row r="116" spans="1:11" x14ac:dyDescent="0.25">
      <c r="A116" s="2"/>
      <c r="B116" s="2"/>
      <c r="C116" s="2"/>
      <c r="D116" s="2"/>
      <c r="E116" s="2"/>
      <c r="F116" s="2"/>
      <c r="G116" s="2"/>
      <c r="H116" s="2"/>
      <c r="I116" s="2"/>
      <c r="J116" s="2"/>
      <c r="K116" s="2"/>
    </row>
    <row r="117" spans="1:11" x14ac:dyDescent="0.25">
      <c r="A117" s="2"/>
      <c r="B117" s="2"/>
      <c r="C117" s="2"/>
      <c r="D117" s="2"/>
      <c r="E117" s="2"/>
      <c r="F117" s="2"/>
      <c r="G117" s="2"/>
      <c r="H117" s="2"/>
      <c r="I117" s="2"/>
      <c r="J117" s="2"/>
      <c r="K117" s="2"/>
    </row>
    <row r="118" spans="1:11" x14ac:dyDescent="0.25">
      <c r="A118" s="2"/>
      <c r="B118" s="2"/>
      <c r="C118" s="2"/>
      <c r="D118" s="2"/>
      <c r="E118" s="2"/>
      <c r="F118" s="2"/>
      <c r="G118" s="2"/>
      <c r="H118" s="2"/>
      <c r="I118" s="2"/>
      <c r="J118" s="2"/>
      <c r="K118" s="2"/>
    </row>
    <row r="119" spans="1:11" x14ac:dyDescent="0.25">
      <c r="A119" s="2"/>
      <c r="B119" s="2"/>
      <c r="C119" s="2"/>
      <c r="D119" s="2"/>
      <c r="E119" s="2"/>
      <c r="F119" s="2"/>
      <c r="G119" s="2"/>
      <c r="H119" s="2"/>
      <c r="I119" s="2"/>
      <c r="J119" s="2"/>
      <c r="K119" s="2"/>
    </row>
    <row r="120" spans="1:11" x14ac:dyDescent="0.25">
      <c r="A120" s="2"/>
      <c r="B120" s="2"/>
      <c r="C120" s="2"/>
      <c r="D120" s="2"/>
      <c r="E120" s="2"/>
      <c r="F120" s="2"/>
      <c r="G120" s="2"/>
      <c r="H120" s="2"/>
      <c r="I120" s="2"/>
      <c r="J120" s="2"/>
      <c r="K120" s="2"/>
    </row>
    <row r="121" spans="1:11" x14ac:dyDescent="0.25">
      <c r="A121" s="2"/>
      <c r="B121" s="2"/>
      <c r="C121" s="2"/>
      <c r="D121" s="2"/>
      <c r="E121" s="2"/>
      <c r="F121" s="2"/>
      <c r="G121" s="2"/>
      <c r="H121" s="2"/>
      <c r="I121" s="2"/>
      <c r="J121" s="2"/>
      <c r="K121" s="2"/>
    </row>
    <row r="122" spans="1:11" x14ac:dyDescent="0.25">
      <c r="A122" s="2"/>
      <c r="B122" s="2"/>
      <c r="C122" s="2"/>
      <c r="D122" s="2"/>
      <c r="E122" s="2"/>
      <c r="F122" s="2"/>
      <c r="G122" s="2"/>
      <c r="H122" s="2"/>
      <c r="I122" s="2"/>
      <c r="J122" s="2"/>
      <c r="K122" s="2"/>
    </row>
    <row r="123" spans="1:11" x14ac:dyDescent="0.25">
      <c r="A123" s="2"/>
      <c r="B123" s="2"/>
      <c r="C123" s="2"/>
      <c r="D123" s="2"/>
      <c r="E123" s="2"/>
      <c r="F123" s="2"/>
      <c r="G123" s="2"/>
      <c r="H123" s="2"/>
      <c r="I123" s="2"/>
      <c r="J123" s="2"/>
      <c r="K123" s="2"/>
    </row>
    <row r="124" spans="1:11" x14ac:dyDescent="0.25">
      <c r="A124" s="2"/>
      <c r="B124" s="2"/>
      <c r="C124" s="2"/>
      <c r="D124" s="2"/>
      <c r="E124" s="2"/>
      <c r="F124" s="2"/>
      <c r="G124" s="2"/>
      <c r="H124" s="2"/>
      <c r="I124" s="2"/>
      <c r="J124" s="2"/>
      <c r="K124" s="2"/>
    </row>
    <row r="125" spans="1:11" x14ac:dyDescent="0.25">
      <c r="A125" s="2"/>
      <c r="B125" s="2"/>
      <c r="C125" s="2"/>
      <c r="D125" s="2"/>
      <c r="E125" s="2"/>
      <c r="F125" s="2"/>
      <c r="G125" s="2"/>
      <c r="H125" s="2"/>
      <c r="I125" s="2"/>
      <c r="J125" s="2"/>
      <c r="K125" s="2"/>
    </row>
    <row r="126" spans="1:11" x14ac:dyDescent="0.25">
      <c r="A126" s="2"/>
      <c r="B126" s="2"/>
      <c r="C126" s="2"/>
      <c r="D126" s="2"/>
      <c r="E126" s="2"/>
      <c r="F126" s="2"/>
      <c r="G126" s="2"/>
      <c r="H126" s="2"/>
      <c r="I126" s="2"/>
      <c r="J126" s="2"/>
      <c r="K126" s="2"/>
    </row>
    <row r="127" spans="1:11" x14ac:dyDescent="0.25">
      <c r="A127" s="2"/>
      <c r="B127" s="2"/>
      <c r="C127" s="2"/>
      <c r="D127" s="2"/>
      <c r="E127" s="2"/>
      <c r="F127" s="2"/>
      <c r="G127" s="2"/>
      <c r="H127" s="2"/>
      <c r="I127" s="2"/>
      <c r="J127" s="2"/>
      <c r="K127" s="2"/>
    </row>
    <row r="128" spans="1:11" x14ac:dyDescent="0.25">
      <c r="A128" s="2"/>
      <c r="B128" s="2"/>
      <c r="C128" s="2"/>
      <c r="D128" s="2"/>
      <c r="E128" s="2"/>
      <c r="F128" s="2"/>
      <c r="G128" s="2"/>
      <c r="H128" s="2"/>
      <c r="I128" s="2"/>
      <c r="J128" s="2"/>
      <c r="K128" s="2"/>
    </row>
    <row r="129" spans="1:11" x14ac:dyDescent="0.25">
      <c r="A129" s="2"/>
      <c r="B129" s="2"/>
      <c r="C129" s="2"/>
      <c r="D129" s="2"/>
      <c r="E129" s="2"/>
      <c r="F129" s="2"/>
      <c r="G129" s="2"/>
      <c r="H129" s="2"/>
      <c r="I129" s="2"/>
      <c r="J129" s="2"/>
      <c r="K129" s="2"/>
    </row>
    <row r="130" spans="1:11" x14ac:dyDescent="0.25">
      <c r="A130" s="2"/>
      <c r="B130" s="2"/>
      <c r="C130" s="2"/>
      <c r="D130" s="2"/>
      <c r="E130" s="2"/>
      <c r="F130" s="2"/>
      <c r="G130" s="2"/>
      <c r="H130" s="2"/>
      <c r="I130" s="2"/>
      <c r="J130" s="2"/>
      <c r="K130" s="2"/>
    </row>
    <row r="131" spans="1:11" x14ac:dyDescent="0.25">
      <c r="A131" s="2"/>
      <c r="B131" s="2"/>
      <c r="C131" s="2"/>
      <c r="D131" s="2"/>
      <c r="E131" s="2"/>
      <c r="F131" s="2"/>
      <c r="G131" s="2"/>
      <c r="H131" s="2"/>
      <c r="I131" s="2"/>
      <c r="J131" s="2"/>
      <c r="K131" s="2"/>
    </row>
    <row r="132" spans="1:11" x14ac:dyDescent="0.25">
      <c r="A132" s="2"/>
      <c r="B132" s="2"/>
      <c r="C132" s="2"/>
      <c r="D132" s="2"/>
      <c r="E132" s="2"/>
      <c r="F132" s="2"/>
      <c r="G132" s="2"/>
      <c r="H132" s="2"/>
      <c r="I132" s="2"/>
      <c r="J132" s="2"/>
      <c r="K132" s="2"/>
    </row>
    <row r="133" spans="1:11" x14ac:dyDescent="0.25">
      <c r="A133" s="2"/>
      <c r="B133" s="2"/>
      <c r="C133" s="2"/>
      <c r="D133" s="2"/>
      <c r="E133" s="2"/>
      <c r="F133" s="2"/>
      <c r="G133" s="2"/>
      <c r="H133" s="2"/>
      <c r="I133" s="2"/>
      <c r="J133" s="2"/>
      <c r="K133" s="2"/>
    </row>
    <row r="134" spans="1:11" x14ac:dyDescent="0.25">
      <c r="A134" s="2"/>
      <c r="B134" s="2"/>
      <c r="C134" s="2"/>
      <c r="D134" s="2"/>
      <c r="E134" s="2"/>
      <c r="F134" s="2"/>
      <c r="G134" s="2"/>
      <c r="H134" s="2"/>
      <c r="I134" s="2"/>
      <c r="J134" s="2"/>
      <c r="K134" s="2"/>
    </row>
    <row r="135" spans="1:11" x14ac:dyDescent="0.25">
      <c r="A135" s="2"/>
      <c r="B135" s="2"/>
      <c r="C135" s="2"/>
      <c r="D135" s="2"/>
      <c r="E135" s="2"/>
      <c r="F135" s="2"/>
      <c r="G135" s="2"/>
      <c r="H135" s="2"/>
      <c r="I135" s="2"/>
      <c r="J135" s="2"/>
      <c r="K135" s="2"/>
    </row>
    <row r="136" spans="1:11" x14ac:dyDescent="0.25">
      <c r="A136" s="2"/>
      <c r="B136" s="2"/>
      <c r="C136" s="2"/>
      <c r="D136" s="2"/>
      <c r="E136" s="2"/>
      <c r="F136" s="2"/>
      <c r="G136" s="2"/>
      <c r="H136" s="2"/>
      <c r="I136" s="2"/>
      <c r="J136" s="2"/>
      <c r="K136" s="2"/>
    </row>
    <row r="137" spans="1:11" x14ac:dyDescent="0.25">
      <c r="A137" s="2"/>
      <c r="B137" s="2"/>
      <c r="C137" s="2"/>
      <c r="D137" s="2"/>
      <c r="E137" s="2"/>
      <c r="F137" s="2"/>
      <c r="G137" s="2"/>
      <c r="H137" s="2"/>
      <c r="I137" s="2"/>
      <c r="J137" s="2"/>
      <c r="K137" s="2"/>
    </row>
    <row r="138" spans="1:11" x14ac:dyDescent="0.25">
      <c r="A138" s="2"/>
      <c r="B138" s="2"/>
      <c r="C138" s="2"/>
      <c r="D138" s="2"/>
      <c r="E138" s="2"/>
      <c r="F138" s="2"/>
      <c r="G138" s="2"/>
      <c r="H138" s="2"/>
      <c r="I138" s="2"/>
      <c r="J138" s="2"/>
      <c r="K138" s="2"/>
    </row>
    <row r="139" spans="1:11" x14ac:dyDescent="0.25">
      <c r="A139" s="2"/>
      <c r="B139" s="2"/>
      <c r="C139" s="2"/>
      <c r="D139" s="2"/>
      <c r="E139" s="2"/>
      <c r="F139" s="2"/>
      <c r="G139" s="2"/>
      <c r="H139" s="2"/>
      <c r="I139" s="2"/>
      <c r="J139" s="2"/>
      <c r="K139" s="2"/>
    </row>
    <row r="140" spans="1:11" x14ac:dyDescent="0.25">
      <c r="A140" s="2"/>
      <c r="B140" s="2"/>
      <c r="C140" s="2"/>
      <c r="D140" s="2"/>
      <c r="E140" s="2"/>
      <c r="F140" s="2"/>
      <c r="G140" s="2"/>
      <c r="H140" s="2"/>
      <c r="I140" s="2"/>
      <c r="J140" s="2"/>
      <c r="K140" s="2"/>
    </row>
    <row r="141" spans="1:11" x14ac:dyDescent="0.25">
      <c r="A141" s="2"/>
      <c r="B141" s="2"/>
      <c r="C141" s="2"/>
      <c r="D141" s="2"/>
      <c r="E141" s="2"/>
      <c r="F141" s="2"/>
      <c r="G141" s="2"/>
      <c r="H141" s="2"/>
      <c r="I141" s="2"/>
      <c r="J141" s="2"/>
      <c r="K141" s="2"/>
    </row>
    <row r="142" spans="1:11" x14ac:dyDescent="0.25">
      <c r="A142" s="2"/>
      <c r="B142" s="2"/>
      <c r="C142" s="2"/>
      <c r="D142" s="2"/>
      <c r="E142" s="2"/>
      <c r="F142" s="2"/>
      <c r="G142" s="2"/>
      <c r="H142" s="2"/>
      <c r="I142" s="2"/>
      <c r="J142" s="2"/>
      <c r="K142" s="2"/>
    </row>
    <row r="143" spans="1:11" x14ac:dyDescent="0.25">
      <c r="A143" s="2"/>
      <c r="B143" s="2"/>
      <c r="C143" s="2"/>
      <c r="D143" s="2"/>
      <c r="E143" s="2"/>
      <c r="F143" s="2"/>
      <c r="G143" s="2"/>
      <c r="H143" s="2"/>
      <c r="I143" s="2"/>
      <c r="J143" s="2"/>
      <c r="K143" s="2"/>
    </row>
    <row r="144" spans="1:11" x14ac:dyDescent="0.25">
      <c r="A144" s="2"/>
      <c r="B144" s="2"/>
      <c r="C144" s="2"/>
      <c r="D144" s="2"/>
      <c r="E144" s="2"/>
      <c r="F144" s="2"/>
      <c r="G144" s="2"/>
      <c r="H144" s="2"/>
      <c r="I144" s="2"/>
      <c r="J144" s="2"/>
      <c r="K144" s="2"/>
    </row>
    <row r="145" spans="1:11" x14ac:dyDescent="0.25">
      <c r="A145" s="2"/>
      <c r="B145" s="2"/>
      <c r="C145" s="2"/>
      <c r="D145" s="2"/>
      <c r="E145" s="2"/>
      <c r="F145" s="2"/>
      <c r="G145" s="2"/>
      <c r="H145" s="2"/>
      <c r="I145" s="2"/>
      <c r="J145" s="2"/>
      <c r="K145" s="2"/>
    </row>
    <row r="146" spans="1:11" x14ac:dyDescent="0.25">
      <c r="A146" s="2"/>
      <c r="B146" s="2"/>
      <c r="C146" s="2"/>
      <c r="D146" s="2"/>
      <c r="E146" s="2"/>
      <c r="F146" s="2"/>
      <c r="G146" s="2"/>
      <c r="H146" s="2"/>
      <c r="I146" s="2"/>
      <c r="J146" s="2"/>
      <c r="K146" s="2"/>
    </row>
  </sheetData>
  <mergeCells count="15">
    <mergeCell ref="B19:C19"/>
    <mergeCell ref="C3:H3"/>
    <mergeCell ref="B11:D11"/>
    <mergeCell ref="B13:E13"/>
    <mergeCell ref="B15:E15"/>
    <mergeCell ref="B17:G17"/>
    <mergeCell ref="B8:J9"/>
    <mergeCell ref="B33:C33"/>
    <mergeCell ref="B35:D35"/>
    <mergeCell ref="B21:C21"/>
    <mergeCell ref="B23:C23"/>
    <mergeCell ref="B25:E25"/>
    <mergeCell ref="B27:D27"/>
    <mergeCell ref="B29:C29"/>
    <mergeCell ref="B31:C31"/>
  </mergeCells>
  <pageMargins left="0.39370078740157483" right="0.39370078740157483" top="0.39370078740157483" bottom="0.74803149606299213" header="0.31496062992125984" footer="0.31496062992125984"/>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99"/>
  <sheetViews>
    <sheetView view="pageLayout" zoomScale="85" zoomScaleNormal="100" zoomScalePageLayoutView="85" workbookViewId="0">
      <selection activeCell="B27" sqref="B27:F31"/>
    </sheetView>
  </sheetViews>
  <sheetFormatPr defaultRowHeight="15" x14ac:dyDescent="0.25"/>
  <cols>
    <col min="1" max="1" width="2.28515625" customWidth="1"/>
    <col min="2" max="2" width="13.85546875" customWidth="1"/>
    <col min="3" max="3" width="8.7109375" customWidth="1"/>
    <col min="4" max="4" width="15" customWidth="1"/>
    <col min="5" max="7" width="8.7109375" customWidth="1"/>
    <col min="8" max="8" width="10.5703125" customWidth="1"/>
    <col min="9" max="10" width="8.7109375" customWidth="1"/>
    <col min="11" max="11" width="2.28515625" customWidth="1"/>
  </cols>
  <sheetData>
    <row r="1" spans="1:11" x14ac:dyDescent="0.25">
      <c r="A1" s="2"/>
      <c r="B1" s="2"/>
      <c r="C1" s="2"/>
      <c r="D1" s="2"/>
      <c r="E1" s="2"/>
      <c r="F1" s="2"/>
      <c r="G1" s="2"/>
      <c r="H1" s="2"/>
      <c r="I1" s="2"/>
      <c r="J1" s="2"/>
      <c r="K1" s="2"/>
    </row>
    <row r="2" spans="1:11" x14ac:dyDescent="0.25">
      <c r="A2" s="2"/>
      <c r="B2" s="2"/>
      <c r="C2" s="2"/>
      <c r="D2" s="2"/>
      <c r="E2" s="2"/>
      <c r="F2" s="2"/>
      <c r="G2" s="2"/>
      <c r="H2" s="2"/>
      <c r="I2" s="2"/>
      <c r="J2" s="2"/>
      <c r="K2" s="2"/>
    </row>
    <row r="3" spans="1:11" x14ac:dyDescent="0.25">
      <c r="A3" s="2"/>
      <c r="B3" s="2"/>
      <c r="C3" s="48" t="s">
        <v>157</v>
      </c>
      <c r="D3" s="48"/>
      <c r="E3" s="48"/>
      <c r="F3" s="48"/>
      <c r="G3" s="48"/>
      <c r="H3" s="48"/>
      <c r="I3" s="2"/>
      <c r="J3" s="2"/>
      <c r="K3" s="2"/>
    </row>
    <row r="4" spans="1:11" x14ac:dyDescent="0.25">
      <c r="A4" s="2"/>
      <c r="B4" s="2"/>
      <c r="C4" s="2"/>
      <c r="D4" s="2"/>
      <c r="E4" s="2"/>
      <c r="F4" s="2"/>
      <c r="G4" s="2"/>
      <c r="H4" s="2"/>
      <c r="I4" s="2"/>
      <c r="J4" s="2"/>
      <c r="K4" s="2"/>
    </row>
    <row r="5" spans="1:11" x14ac:dyDescent="0.25">
      <c r="A5" s="2"/>
      <c r="B5" s="2" t="s">
        <v>117</v>
      </c>
      <c r="C5" s="2" t="str">
        <f>'Índice '!$D$5</f>
        <v>ANTIOQUIA</v>
      </c>
      <c r="D5" s="2"/>
      <c r="E5" s="2"/>
      <c r="F5" s="2"/>
      <c r="G5" s="2"/>
      <c r="H5" s="2"/>
      <c r="I5" s="2"/>
      <c r="J5" s="2"/>
      <c r="K5" s="2"/>
    </row>
    <row r="6" spans="1:11" x14ac:dyDescent="0.25">
      <c r="A6" s="2"/>
      <c r="B6" s="2" t="s">
        <v>118</v>
      </c>
      <c r="C6" s="2" t="str">
        <f>'Índice '!$D$6</f>
        <v>NECHI</v>
      </c>
      <c r="D6" s="2"/>
      <c r="E6" s="2"/>
      <c r="F6" s="2"/>
      <c r="G6" s="2"/>
      <c r="H6" s="2"/>
      <c r="I6" s="2"/>
      <c r="J6" s="2"/>
      <c r="K6" s="2"/>
    </row>
    <row r="7" spans="1:11" x14ac:dyDescent="0.25">
      <c r="A7" s="2"/>
      <c r="B7" s="2"/>
      <c r="C7" s="2"/>
      <c r="D7" s="2"/>
      <c r="E7" s="2"/>
      <c r="F7" s="2"/>
      <c r="G7" s="2"/>
      <c r="H7" s="2"/>
      <c r="I7" s="2"/>
      <c r="J7" s="2"/>
      <c r="K7" s="2"/>
    </row>
    <row r="8" spans="1:11" x14ac:dyDescent="0.25">
      <c r="A8" s="2"/>
      <c r="B8" s="44" t="str">
        <f>CONCATENATE('Base '!CT3)</f>
        <v xml:space="preserve">A continuación se realiza una verificación de los Lineamientos que de acuerdo a la Ley 388 de 1997 y el Decreto 879 de 1998 deben contener los Esquemas de Ordenamiento Territorial, siendo estos: </v>
      </c>
      <c r="C8" s="45"/>
      <c r="D8" s="45"/>
      <c r="E8" s="45"/>
      <c r="F8" s="45"/>
      <c r="G8" s="45"/>
      <c r="H8" s="45"/>
      <c r="I8" s="45"/>
      <c r="J8" s="45"/>
      <c r="K8" s="2"/>
    </row>
    <row r="9" spans="1:11" x14ac:dyDescent="0.25">
      <c r="A9" s="2"/>
      <c r="B9" s="45"/>
      <c r="C9" s="45"/>
      <c r="D9" s="45"/>
      <c r="E9" s="45"/>
      <c r="F9" s="45"/>
      <c r="G9" s="45"/>
      <c r="H9" s="45"/>
      <c r="I9" s="45"/>
      <c r="J9" s="45"/>
      <c r="K9" s="2"/>
    </row>
    <row r="10" spans="1:11" x14ac:dyDescent="0.25">
      <c r="A10" s="2"/>
      <c r="B10" s="45"/>
      <c r="C10" s="45"/>
      <c r="D10" s="45"/>
      <c r="E10" s="45"/>
      <c r="F10" s="45"/>
      <c r="G10" s="45"/>
      <c r="H10" s="45"/>
      <c r="I10" s="45"/>
      <c r="J10" s="45"/>
      <c r="K10" s="2"/>
    </row>
    <row r="11" spans="1:11" x14ac:dyDescent="0.25">
      <c r="A11" s="2"/>
      <c r="B11" s="2"/>
      <c r="C11" s="2"/>
      <c r="D11" s="2"/>
      <c r="E11" s="2"/>
      <c r="F11" s="2"/>
      <c r="G11" s="2"/>
      <c r="H11" s="2"/>
      <c r="I11" s="2"/>
      <c r="J11" s="2"/>
      <c r="K11" s="2"/>
    </row>
    <row r="12" spans="1:11" x14ac:dyDescent="0.25">
      <c r="A12" s="2"/>
      <c r="B12" s="46" t="str">
        <f>CONCATENATE("1. ",'Base '!Q2)</f>
        <v>1. Componente General -Los objetivos, estrategias y políticas de largo y mediano plazo para la ocupación y aprovechamiento del suelo.</v>
      </c>
      <c r="C12" s="47"/>
      <c r="D12" s="47"/>
      <c r="E12" s="47"/>
      <c r="F12" s="47"/>
      <c r="G12" s="2"/>
      <c r="H12" s="2"/>
      <c r="I12" s="2"/>
      <c r="J12" s="2"/>
      <c r="K12" s="2"/>
    </row>
    <row r="13" spans="1:11" x14ac:dyDescent="0.25">
      <c r="A13" s="2"/>
      <c r="B13" s="47"/>
      <c r="C13" s="47"/>
      <c r="D13" s="47"/>
      <c r="E13" s="47"/>
      <c r="F13" s="47"/>
      <c r="G13" s="2"/>
      <c r="H13" s="17" t="str">
        <f>VLOOKUP($C$6,Preguntas,16,FALSE)</f>
        <v xml:space="preserve">SI </v>
      </c>
      <c r="I13" s="2"/>
      <c r="J13" s="2"/>
      <c r="K13" s="2"/>
    </row>
    <row r="14" spans="1:11" x14ac:dyDescent="0.25">
      <c r="A14" s="2"/>
      <c r="B14" s="47"/>
      <c r="C14" s="47"/>
      <c r="D14" s="47"/>
      <c r="E14" s="47"/>
      <c r="F14" s="47"/>
      <c r="G14" s="2"/>
      <c r="H14" s="2"/>
      <c r="I14" s="2"/>
      <c r="J14" s="2"/>
      <c r="K14" s="2"/>
    </row>
    <row r="15" spans="1:11" x14ac:dyDescent="0.25">
      <c r="A15" s="2"/>
      <c r="B15" s="45"/>
      <c r="C15" s="45"/>
      <c r="D15" s="45"/>
      <c r="E15" s="45"/>
      <c r="F15" s="45"/>
      <c r="G15" s="2"/>
      <c r="H15" s="2"/>
      <c r="I15" s="2"/>
      <c r="J15" s="2"/>
      <c r="K15" s="2"/>
    </row>
    <row r="16" spans="1:11" x14ac:dyDescent="0.25">
      <c r="A16" s="2"/>
      <c r="B16" s="49" t="str">
        <f>CONCATENATE("2. ", 'Base '!R2)</f>
        <v>2. Componente General - La división del territorio en suelo urbano y rural.</v>
      </c>
      <c r="C16" s="50"/>
      <c r="D16" s="50"/>
      <c r="E16" s="50"/>
      <c r="F16" s="50"/>
      <c r="G16" s="2"/>
      <c r="H16" s="17" t="str">
        <f>VLOOKUP($C$6,Preguntas,17,FALSE)</f>
        <v xml:space="preserve">SI </v>
      </c>
      <c r="I16" s="2"/>
      <c r="J16" s="2"/>
      <c r="K16" s="2"/>
    </row>
    <row r="17" spans="1:11" x14ac:dyDescent="0.25">
      <c r="A17" s="2"/>
      <c r="B17" s="50"/>
      <c r="C17" s="50"/>
      <c r="D17" s="50"/>
      <c r="E17" s="50"/>
      <c r="F17" s="50"/>
      <c r="G17" s="2"/>
      <c r="H17" s="2"/>
      <c r="I17" s="2"/>
      <c r="J17" s="2"/>
      <c r="K17" s="2"/>
    </row>
    <row r="18" spans="1:11" x14ac:dyDescent="0.25">
      <c r="A18" s="2"/>
      <c r="B18" s="2"/>
      <c r="C18" s="2"/>
      <c r="D18" s="2"/>
      <c r="E18" s="2"/>
      <c r="F18" s="2"/>
      <c r="G18" s="2"/>
      <c r="H18" s="2"/>
      <c r="I18" s="2"/>
      <c r="J18" s="2"/>
      <c r="K18" s="2"/>
    </row>
    <row r="19" spans="1:11" x14ac:dyDescent="0.25">
      <c r="A19" s="2"/>
      <c r="B19" s="46" t="str">
        <f>CONCATENATE("3. ",'Base '!S2)</f>
        <v>3.  Componente General -La estructura general del suelo urbano, en especial, el plan vial y de servicios públicos domiciliarios. Esta definición incluye la determinación del perímetro urbano para las cabeceras de los corregimientos.</v>
      </c>
      <c r="C19" s="47"/>
      <c r="D19" s="47"/>
      <c r="E19" s="47"/>
      <c r="F19" s="47"/>
      <c r="G19" s="2"/>
      <c r="H19" s="2"/>
      <c r="I19" s="2"/>
      <c r="J19" s="2"/>
      <c r="K19" s="2"/>
    </row>
    <row r="20" spans="1:11" x14ac:dyDescent="0.25">
      <c r="A20" s="2"/>
      <c r="B20" s="47"/>
      <c r="C20" s="47"/>
      <c r="D20" s="47"/>
      <c r="E20" s="47"/>
      <c r="F20" s="47"/>
      <c r="G20" s="2"/>
      <c r="H20" s="17" t="str">
        <f>VLOOKUP($C$6,Preguntas,18,FALSE)</f>
        <v xml:space="preserve">SI </v>
      </c>
      <c r="I20" s="2"/>
      <c r="J20" s="2"/>
      <c r="K20" s="2"/>
    </row>
    <row r="21" spans="1:11" x14ac:dyDescent="0.25">
      <c r="A21" s="2"/>
      <c r="B21" s="47"/>
      <c r="C21" s="47"/>
      <c r="D21" s="47"/>
      <c r="E21" s="47"/>
      <c r="F21" s="47"/>
      <c r="G21" s="2"/>
      <c r="H21" s="2"/>
      <c r="I21" s="2"/>
      <c r="J21" s="2"/>
      <c r="K21" s="2"/>
    </row>
    <row r="22" spans="1:11" x14ac:dyDescent="0.25">
      <c r="A22" s="2"/>
      <c r="B22" s="47"/>
      <c r="C22" s="47"/>
      <c r="D22" s="47"/>
      <c r="E22" s="47"/>
      <c r="F22" s="47"/>
      <c r="G22" s="2"/>
      <c r="H22" s="2"/>
      <c r="I22" s="2"/>
      <c r="J22" s="2"/>
      <c r="K22" s="2"/>
    </row>
    <row r="23" spans="1:11" x14ac:dyDescent="0.25">
      <c r="A23" s="2"/>
      <c r="B23" s="2"/>
      <c r="C23" s="2"/>
      <c r="D23" s="2"/>
      <c r="E23" s="2"/>
      <c r="F23" s="2"/>
      <c r="G23" s="2"/>
      <c r="H23" s="2"/>
      <c r="I23" s="2"/>
      <c r="J23" s="2"/>
      <c r="K23" s="2"/>
    </row>
    <row r="24" spans="1:11" x14ac:dyDescent="0.25">
      <c r="A24" s="2"/>
      <c r="B24" s="46" t="str">
        <f>CONCATENATE( "4. ", 'Base '!T2)</f>
        <v>4. Componente General - La determinación de las zonas de amenazas y riesgos naturales y las medidas de protección.</v>
      </c>
      <c r="C24" s="47"/>
      <c r="D24" s="47"/>
      <c r="E24" s="47"/>
      <c r="F24" s="47"/>
      <c r="G24" s="2"/>
      <c r="H24" s="17" t="str">
        <f>VLOOKUP($C$6,Preguntas,19,FALSE)</f>
        <v xml:space="preserve">SI </v>
      </c>
      <c r="I24" s="2"/>
      <c r="J24" s="2"/>
      <c r="K24" s="2"/>
    </row>
    <row r="25" spans="1:11" x14ac:dyDescent="0.25">
      <c r="A25" s="2"/>
      <c r="B25" s="47"/>
      <c r="C25" s="47"/>
      <c r="D25" s="47"/>
      <c r="E25" s="47"/>
      <c r="F25" s="47"/>
      <c r="G25" s="2"/>
      <c r="H25" s="2"/>
      <c r="I25" s="2"/>
      <c r="J25" s="2"/>
      <c r="K25" s="2"/>
    </row>
    <row r="26" spans="1:11" x14ac:dyDescent="0.25">
      <c r="A26" s="2"/>
      <c r="B26" s="47"/>
      <c r="C26" s="47"/>
      <c r="D26" s="47"/>
      <c r="E26" s="47"/>
      <c r="F26" s="47"/>
      <c r="G26" s="2"/>
      <c r="H26" s="2"/>
      <c r="I26" s="2"/>
      <c r="J26" s="2"/>
      <c r="K26" s="2"/>
    </row>
    <row r="27" spans="1:11" x14ac:dyDescent="0.25">
      <c r="A27" s="2"/>
      <c r="B27" s="46" t="str">
        <f>CONCATENATE(" 5. ", 'Base '!U2)</f>
        <v xml:space="preserve"> 5. Componente General -Las zonas de conservación y protección de recursos naturales y ambientales y las normas urbanísticas requeridas para las actuaciones de parcelación, urbanización y construcción.</v>
      </c>
      <c r="C27" s="47"/>
      <c r="D27" s="47"/>
      <c r="E27" s="47"/>
      <c r="F27" s="47"/>
      <c r="G27" s="2"/>
      <c r="H27" s="2"/>
      <c r="I27" s="2"/>
      <c r="J27" s="2"/>
      <c r="K27" s="2"/>
    </row>
    <row r="28" spans="1:11" x14ac:dyDescent="0.25">
      <c r="A28" s="2"/>
      <c r="B28" s="47"/>
      <c r="C28" s="47"/>
      <c r="D28" s="47"/>
      <c r="E28" s="47"/>
      <c r="F28" s="47"/>
      <c r="G28" s="2"/>
      <c r="H28" s="17" t="str">
        <f>VLOOKUP($C$6,Preguntas,20,FALSE)</f>
        <v xml:space="preserve">SI </v>
      </c>
      <c r="I28" s="2"/>
      <c r="J28" s="2"/>
      <c r="K28" s="2"/>
    </row>
    <row r="29" spans="1:11" x14ac:dyDescent="0.25">
      <c r="A29" s="2"/>
      <c r="B29" s="47"/>
      <c r="C29" s="47"/>
      <c r="D29" s="47"/>
      <c r="E29" s="47"/>
      <c r="F29" s="47"/>
      <c r="G29" s="2"/>
      <c r="H29" s="2"/>
      <c r="I29" s="2"/>
      <c r="J29" s="2"/>
      <c r="K29" s="2"/>
    </row>
    <row r="30" spans="1:11" x14ac:dyDescent="0.25">
      <c r="A30" s="2"/>
      <c r="B30" s="47"/>
      <c r="C30" s="47"/>
      <c r="D30" s="47"/>
      <c r="E30" s="47"/>
      <c r="F30" s="47"/>
      <c r="G30" s="2"/>
      <c r="H30" s="2"/>
      <c r="I30" s="2"/>
      <c r="J30" s="2"/>
      <c r="K30" s="2"/>
    </row>
    <row r="31" spans="1:11" x14ac:dyDescent="0.25">
      <c r="A31" s="2"/>
      <c r="B31" s="47"/>
      <c r="C31" s="47"/>
      <c r="D31" s="47"/>
      <c r="E31" s="47"/>
      <c r="F31" s="47"/>
      <c r="G31" s="2"/>
      <c r="H31" s="2"/>
      <c r="I31" s="2"/>
      <c r="J31" s="2"/>
      <c r="K31" s="2"/>
    </row>
    <row r="32" spans="1:11" x14ac:dyDescent="0.25">
      <c r="A32" s="2"/>
      <c r="B32" s="42" t="str">
        <f>CONCATENATE( "6. ", 'Base '!V2)</f>
        <v>6. Componente Urbano - El Plan de vías</v>
      </c>
      <c r="C32" s="42"/>
      <c r="D32" s="42"/>
      <c r="E32" s="42"/>
      <c r="F32" s="42"/>
      <c r="G32" s="2"/>
      <c r="H32" s="17" t="str">
        <f>VLOOKUP($C$6,Preguntas,21,FALSE)</f>
        <v xml:space="preserve">SI </v>
      </c>
      <c r="I32" s="2"/>
      <c r="J32" s="2"/>
      <c r="K32" s="2"/>
    </row>
    <row r="33" spans="1:11" x14ac:dyDescent="0.25">
      <c r="A33" s="2"/>
      <c r="B33" s="2"/>
      <c r="C33" s="2"/>
      <c r="D33" s="2"/>
      <c r="E33" s="2"/>
      <c r="F33" s="2"/>
      <c r="G33" s="2"/>
      <c r="H33" s="2"/>
      <c r="I33" s="2"/>
      <c r="J33" s="2"/>
      <c r="K33" s="2"/>
    </row>
    <row r="34" spans="1:11" x14ac:dyDescent="0.25">
      <c r="A34" s="2"/>
      <c r="B34" s="18" t="str">
        <f>CONCATENATE( "7. ",'Base '!W2)</f>
        <v>7. Componente Urbano - El plan de servicios públicos domiciliarios</v>
      </c>
      <c r="C34" s="18"/>
      <c r="D34" s="18"/>
      <c r="E34" s="18"/>
      <c r="F34" s="18"/>
      <c r="G34" s="2"/>
      <c r="H34" s="17" t="str">
        <f>VLOOKUP($C$6,Preguntas,22,FALSE)</f>
        <v xml:space="preserve">SI </v>
      </c>
      <c r="I34" s="2"/>
      <c r="J34" s="2"/>
      <c r="K34" s="2"/>
    </row>
    <row r="35" spans="1:11" x14ac:dyDescent="0.25">
      <c r="A35" s="2"/>
      <c r="B35" s="2"/>
      <c r="C35" s="2"/>
      <c r="D35" s="2"/>
      <c r="E35" s="2"/>
      <c r="F35" s="2"/>
      <c r="G35" s="2"/>
      <c r="H35" s="2"/>
      <c r="I35" s="2"/>
      <c r="J35" s="2"/>
      <c r="K35" s="2"/>
    </row>
    <row r="36" spans="1:11" x14ac:dyDescent="0.25">
      <c r="A36" s="2"/>
      <c r="B36" s="46" t="str">
        <f>CONCATENATE( "8. ", 'Base '!X2)</f>
        <v>8. Componente Urbano -  La expedición de normas urbanísticas para las actuaciones de parcelación, urbanización y construcción.</v>
      </c>
      <c r="C36" s="47"/>
      <c r="D36" s="47"/>
      <c r="E36" s="47"/>
      <c r="F36" s="47"/>
      <c r="G36" s="2"/>
      <c r="H36" s="17" t="str">
        <f>VLOOKUP($C$6,Preguntas,23,FALSE)</f>
        <v xml:space="preserve">SI </v>
      </c>
      <c r="I36" s="2"/>
      <c r="J36" s="2"/>
      <c r="K36" s="2"/>
    </row>
    <row r="37" spans="1:11" x14ac:dyDescent="0.25">
      <c r="A37" s="2"/>
      <c r="B37" s="47"/>
      <c r="C37" s="47"/>
      <c r="D37" s="47"/>
      <c r="E37" s="47"/>
      <c r="F37" s="47"/>
      <c r="G37" s="2"/>
      <c r="H37" s="2"/>
      <c r="I37" s="2"/>
      <c r="J37" s="2"/>
      <c r="K37" s="2"/>
    </row>
    <row r="38" spans="1:11" x14ac:dyDescent="0.25">
      <c r="A38" s="2"/>
      <c r="B38" s="47"/>
      <c r="C38" s="47"/>
      <c r="D38" s="47"/>
      <c r="E38" s="47"/>
      <c r="F38" s="47"/>
      <c r="G38" s="2"/>
      <c r="H38" s="2"/>
      <c r="I38" s="2"/>
      <c r="J38" s="2"/>
      <c r="K38" s="2"/>
    </row>
    <row r="39" spans="1:11" x14ac:dyDescent="0.25">
      <c r="A39" s="2"/>
      <c r="B39" s="46" t="str">
        <f>CONCATENATE( "9. ", 'Base '!Y2)</f>
        <v>9. Componente rural - Áreas de conservación y protección de los recursos naturales.</v>
      </c>
      <c r="C39" s="47"/>
      <c r="D39" s="47"/>
      <c r="E39" s="47"/>
      <c r="F39" s="47"/>
      <c r="G39" s="2"/>
      <c r="H39" s="17" t="str">
        <f>VLOOKUP($C$6,Preguntas,24,FALSE)</f>
        <v xml:space="preserve">SI </v>
      </c>
      <c r="I39" s="2"/>
      <c r="J39" s="2"/>
      <c r="K39" s="2"/>
    </row>
    <row r="40" spans="1:11" x14ac:dyDescent="0.25">
      <c r="A40" s="2"/>
      <c r="B40" s="47"/>
      <c r="C40" s="47"/>
      <c r="D40" s="47"/>
      <c r="E40" s="47"/>
      <c r="F40" s="47"/>
      <c r="G40" s="2"/>
      <c r="H40" s="2"/>
      <c r="I40" s="2"/>
      <c r="J40" s="2"/>
      <c r="K40" s="2"/>
    </row>
    <row r="41" spans="1:11" x14ac:dyDescent="0.25">
      <c r="A41" s="2"/>
      <c r="B41" s="2"/>
      <c r="C41" s="2"/>
      <c r="D41" s="2"/>
      <c r="E41" s="2"/>
      <c r="F41" s="2"/>
      <c r="G41" s="2"/>
      <c r="H41" s="2"/>
      <c r="I41" s="2"/>
      <c r="J41" s="2"/>
      <c r="K41" s="2"/>
    </row>
    <row r="42" spans="1:11" x14ac:dyDescent="0.25">
      <c r="A42" s="2"/>
      <c r="B42" s="42" t="str">
        <f>CONCATENATE( "10. ", 'Base '!Z2)</f>
        <v>10. Componente rural - Áreas expuestas a amenazas y riesgos.</v>
      </c>
      <c r="C42" s="42"/>
      <c r="D42" s="42"/>
      <c r="E42" s="42"/>
      <c r="F42" s="42"/>
      <c r="G42" s="2"/>
      <c r="H42" s="17" t="str">
        <f>VLOOKUP($C$6,Preguntas,25,FALSE)</f>
        <v xml:space="preserve">SI </v>
      </c>
      <c r="I42" s="2"/>
      <c r="J42" s="2"/>
      <c r="K42" s="2"/>
    </row>
    <row r="43" spans="1:11" x14ac:dyDescent="0.25">
      <c r="A43" s="2"/>
      <c r="B43" s="2"/>
      <c r="C43" s="2"/>
      <c r="D43" s="2"/>
      <c r="E43" s="2"/>
      <c r="F43" s="2"/>
      <c r="H43" s="2"/>
      <c r="I43" s="2"/>
      <c r="J43" s="2"/>
      <c r="K43" s="2"/>
    </row>
    <row r="44" spans="1:11" x14ac:dyDescent="0.25">
      <c r="A44" s="2"/>
      <c r="B44" s="46" t="str">
        <f>CONCATENATE("11. ", 'Base '!AA2)</f>
        <v>11. Componente rural - Áreas que forman parte de los sistemas de aprovisionamiento de los servicios públicos y para la disposición final de residuos sólidos y líquidos.</v>
      </c>
      <c r="C44" s="47"/>
      <c r="D44" s="47"/>
      <c r="E44" s="47"/>
      <c r="F44" s="47"/>
      <c r="G44" s="2"/>
      <c r="H44" s="17" t="str">
        <f>VLOOKUP($C$6,Preguntas,26,FALSE)</f>
        <v xml:space="preserve">SI </v>
      </c>
      <c r="I44" s="2"/>
      <c r="J44" s="2"/>
      <c r="K44" s="2"/>
    </row>
    <row r="45" spans="1:11" x14ac:dyDescent="0.25">
      <c r="A45" s="2"/>
      <c r="B45" s="47"/>
      <c r="C45" s="47"/>
      <c r="D45" s="47"/>
      <c r="E45" s="47"/>
      <c r="F45" s="47"/>
      <c r="G45" s="2"/>
      <c r="H45" s="2"/>
      <c r="I45" s="2"/>
      <c r="J45" s="2"/>
      <c r="K45" s="2"/>
    </row>
    <row r="46" spans="1:11" x14ac:dyDescent="0.25">
      <c r="A46" s="2"/>
      <c r="B46" s="47"/>
      <c r="C46" s="47"/>
      <c r="D46" s="47"/>
      <c r="E46" s="47"/>
      <c r="F46" s="47"/>
      <c r="G46" s="2"/>
      <c r="H46" s="2"/>
      <c r="I46" s="2"/>
      <c r="J46" s="2"/>
      <c r="K46" s="2"/>
    </row>
    <row r="47" spans="1:11" x14ac:dyDescent="0.25">
      <c r="A47" s="2"/>
      <c r="B47" s="2"/>
      <c r="C47" s="2"/>
      <c r="D47" s="2"/>
      <c r="E47" s="2"/>
      <c r="F47" s="2"/>
      <c r="G47" s="2"/>
      <c r="H47" s="2"/>
      <c r="I47" s="2"/>
      <c r="J47" s="2"/>
      <c r="K47" s="2"/>
    </row>
    <row r="48" spans="1:11" x14ac:dyDescent="0.25">
      <c r="A48" s="2"/>
      <c r="B48" s="46" t="str">
        <f>CONCATENATE( "12. ", 'Base '!AB2)</f>
        <v>12. Componente rural - Áreas de producción agropecuaria, forestal y minera.</v>
      </c>
      <c r="C48" s="47"/>
      <c r="D48" s="47"/>
      <c r="E48" s="47"/>
      <c r="F48" s="47"/>
      <c r="G48" s="2"/>
      <c r="H48" s="17" t="str">
        <f>VLOOKUP($C$6,Preguntas,27,FALSE)</f>
        <v xml:space="preserve">SI </v>
      </c>
      <c r="I48" s="2"/>
      <c r="J48" s="2"/>
      <c r="K48" s="2"/>
    </row>
    <row r="49" spans="1:11" x14ac:dyDescent="0.25">
      <c r="A49" s="2"/>
      <c r="B49" s="47"/>
      <c r="C49" s="47"/>
      <c r="D49" s="47"/>
      <c r="E49" s="47"/>
      <c r="F49" s="47"/>
      <c r="G49" s="2"/>
      <c r="H49" s="2"/>
      <c r="I49" s="2"/>
      <c r="J49" s="2"/>
      <c r="K49" s="2"/>
    </row>
    <row r="50" spans="1:11" x14ac:dyDescent="0.25">
      <c r="A50" s="2"/>
      <c r="B50" s="2"/>
      <c r="C50" s="2"/>
      <c r="D50" s="2"/>
      <c r="E50" s="2"/>
      <c r="F50" s="2"/>
      <c r="G50" s="2"/>
      <c r="H50" s="2"/>
      <c r="I50" s="2"/>
      <c r="J50" s="2"/>
      <c r="K50" s="2"/>
    </row>
    <row r="51" spans="1:11" x14ac:dyDescent="0.25">
      <c r="A51" s="2"/>
      <c r="B51" s="2"/>
      <c r="C51" s="2"/>
      <c r="D51" s="2"/>
      <c r="E51" s="2"/>
      <c r="F51" s="2"/>
      <c r="G51" s="2"/>
      <c r="H51" s="2"/>
      <c r="I51" s="2"/>
      <c r="J51" s="2"/>
      <c r="K51" s="2"/>
    </row>
    <row r="52" spans="1:11" x14ac:dyDescent="0.25">
      <c r="A52" s="2"/>
      <c r="B52" s="2"/>
      <c r="C52" s="2"/>
      <c r="D52" s="2"/>
      <c r="E52" s="2"/>
      <c r="F52" s="2"/>
      <c r="G52" s="2"/>
      <c r="H52" s="2"/>
      <c r="I52" s="2"/>
      <c r="J52" s="2"/>
      <c r="K52" s="2"/>
    </row>
    <row r="53" spans="1:11" x14ac:dyDescent="0.25">
      <c r="A53" s="2"/>
      <c r="B53" s="42" t="str">
        <f>CONCATENATE(" 13. ", 'Base '!AC2)</f>
        <v xml:space="preserve"> 13. Componente rural -Equipamientos de salud y educación. </v>
      </c>
      <c r="C53" s="42"/>
      <c r="D53" s="42"/>
      <c r="E53" s="42"/>
      <c r="F53" s="42"/>
      <c r="G53" s="2"/>
      <c r="H53" s="17" t="str">
        <f>VLOOKUP($C$6,Preguntas,28,FALSE)</f>
        <v>SI</v>
      </c>
      <c r="I53" s="2"/>
      <c r="J53" s="2"/>
      <c r="K53" s="2"/>
    </row>
    <row r="54" spans="1:11" x14ac:dyDescent="0.25">
      <c r="A54" s="2"/>
      <c r="B54" s="2"/>
      <c r="C54" s="2"/>
      <c r="D54" s="2"/>
      <c r="E54" s="2"/>
      <c r="F54" s="2"/>
      <c r="G54" s="2"/>
      <c r="H54" s="2"/>
      <c r="I54" s="2"/>
      <c r="J54" s="2"/>
      <c r="K54" s="2"/>
    </row>
    <row r="55" spans="1:11" x14ac:dyDescent="0.25">
      <c r="A55" s="2"/>
      <c r="B55" s="46" t="str">
        <f>CONCATENATE("14. ", 'Base '!AD2)</f>
        <v>14. Programas de ejecución -  Los programas y proyectos de infraestructura de transporte y servicios públicos domiciliarios que se ejecutarán en el período correspondiente.</v>
      </c>
      <c r="C55" s="46"/>
      <c r="D55" s="46"/>
      <c r="E55" s="46"/>
      <c r="F55" s="46"/>
      <c r="G55" s="2"/>
      <c r="H55" s="2"/>
      <c r="I55" s="2"/>
      <c r="J55" s="2"/>
      <c r="K55" s="2"/>
    </row>
    <row r="56" spans="1:11" x14ac:dyDescent="0.25">
      <c r="A56" s="2"/>
      <c r="B56" s="46"/>
      <c r="C56" s="46"/>
      <c r="D56" s="46"/>
      <c r="E56" s="46"/>
      <c r="F56" s="46"/>
      <c r="G56" s="2"/>
      <c r="H56" s="17" t="str">
        <f>VLOOKUP($C$6,Preguntas,29,FALSE)</f>
        <v>SI</v>
      </c>
      <c r="I56" s="2"/>
      <c r="J56" s="2"/>
      <c r="K56" s="2"/>
    </row>
    <row r="57" spans="1:11" x14ac:dyDescent="0.25">
      <c r="A57" s="2"/>
      <c r="B57" s="46"/>
      <c r="C57" s="46"/>
      <c r="D57" s="46"/>
      <c r="E57" s="46"/>
      <c r="F57" s="46"/>
      <c r="G57" s="2"/>
      <c r="H57" s="2"/>
      <c r="I57" s="2"/>
      <c r="J57" s="2"/>
      <c r="K57" s="2"/>
    </row>
    <row r="58" spans="1:11" x14ac:dyDescent="0.25">
      <c r="A58" s="2"/>
      <c r="B58" s="2"/>
      <c r="C58" s="2"/>
      <c r="D58" s="2"/>
      <c r="E58" s="2"/>
      <c r="F58" s="2"/>
      <c r="G58" s="2"/>
      <c r="H58" s="2"/>
      <c r="I58" s="2"/>
      <c r="J58" s="2"/>
      <c r="K58" s="2"/>
    </row>
    <row r="59" spans="1:11" x14ac:dyDescent="0.25">
      <c r="A59" s="2"/>
      <c r="B59" s="46" t="str">
        <f>CONCATENATE( "15. ", 'Base '!AE2)</f>
        <v xml:space="preserve">15. Programa de ejecución- se localizarán los terrenos necesarios para atender la demanda de vivienda de interés social en el municipio o distrito y las zonas de mejoramiento integral, señalando los instrumentos para su ejecución pública o privada. </v>
      </c>
      <c r="C59" s="46"/>
      <c r="D59" s="46"/>
      <c r="E59" s="46"/>
      <c r="F59" s="46"/>
      <c r="G59" s="2"/>
      <c r="H59" s="2"/>
      <c r="I59" s="2"/>
      <c r="J59" s="2"/>
      <c r="K59" s="2"/>
    </row>
    <row r="60" spans="1:11" x14ac:dyDescent="0.25">
      <c r="A60" s="2"/>
      <c r="B60" s="46"/>
      <c r="C60" s="46"/>
      <c r="D60" s="46"/>
      <c r="E60" s="46"/>
      <c r="F60" s="46"/>
      <c r="G60" s="2"/>
      <c r="H60" s="17" t="str">
        <f>VLOOKUP($C$6,Preguntas,30,FALSE)</f>
        <v>NO</v>
      </c>
      <c r="I60" s="2"/>
      <c r="J60" s="2"/>
      <c r="K60" s="2"/>
    </row>
    <row r="61" spans="1:11" x14ac:dyDescent="0.25">
      <c r="A61" s="2"/>
      <c r="B61" s="46"/>
      <c r="C61" s="46"/>
      <c r="D61" s="46"/>
      <c r="E61" s="46"/>
      <c r="F61" s="46"/>
      <c r="G61" s="2"/>
      <c r="H61" s="2"/>
      <c r="I61" s="2"/>
      <c r="J61" s="2"/>
      <c r="K61" s="2"/>
    </row>
    <row r="62" spans="1:11" x14ac:dyDescent="0.25">
      <c r="A62" s="2"/>
      <c r="B62" s="46"/>
      <c r="C62" s="46"/>
      <c r="D62" s="46"/>
      <c r="E62" s="46"/>
      <c r="F62" s="46"/>
      <c r="G62" s="2"/>
      <c r="H62" s="2"/>
      <c r="I62" s="2"/>
      <c r="J62" s="2"/>
      <c r="K62" s="2"/>
    </row>
    <row r="63" spans="1:11" x14ac:dyDescent="0.25">
      <c r="A63" s="2"/>
      <c r="B63" s="2"/>
      <c r="C63" s="2"/>
      <c r="D63" s="2"/>
      <c r="E63" s="2"/>
      <c r="F63" s="2"/>
      <c r="G63" s="2"/>
      <c r="H63" s="2"/>
      <c r="I63" s="2"/>
      <c r="J63" s="2"/>
      <c r="K63" s="2"/>
    </row>
    <row r="64" spans="1:11" x14ac:dyDescent="0.25">
      <c r="A64" s="2"/>
      <c r="B64" s="46" t="str">
        <f>CONCATENATE( "16. ",'Base '!AF2)</f>
        <v>16. Programa de ejecución - Igualmente se determinarán los inmuebles y terrenos cuyo desarrollo o construcción se consideren prioritarios. Todo lo anterior, atendiendo las estrategias, parámetros y directrices señaladas en el plan de ordenamiento.</v>
      </c>
      <c r="C64" s="46"/>
      <c r="D64" s="46"/>
      <c r="E64" s="46"/>
      <c r="F64" s="46"/>
      <c r="G64" s="2"/>
      <c r="H64" s="2"/>
      <c r="I64" s="2"/>
      <c r="J64" s="2"/>
      <c r="K64" s="2"/>
    </row>
    <row r="65" spans="1:11" x14ac:dyDescent="0.25">
      <c r="A65" s="2"/>
      <c r="B65" s="46"/>
      <c r="C65" s="46"/>
      <c r="D65" s="46"/>
      <c r="E65" s="46"/>
      <c r="F65" s="46"/>
      <c r="G65" s="2"/>
      <c r="H65" s="17" t="str">
        <f>VLOOKUP($C$6,Preguntas,31,FALSE)</f>
        <v>SI</v>
      </c>
      <c r="I65" s="2"/>
      <c r="J65" s="2"/>
      <c r="K65" s="2"/>
    </row>
    <row r="66" spans="1:11" x14ac:dyDescent="0.25">
      <c r="A66" s="2"/>
      <c r="B66" s="46"/>
      <c r="C66" s="46"/>
      <c r="D66" s="46"/>
      <c r="E66" s="46"/>
      <c r="F66" s="46"/>
      <c r="G66" s="2"/>
      <c r="H66" s="2"/>
      <c r="I66" s="2"/>
      <c r="J66" s="2"/>
      <c r="K66" s="2"/>
    </row>
    <row r="67" spans="1:11" x14ac:dyDescent="0.25">
      <c r="A67" s="2"/>
      <c r="B67" s="46"/>
      <c r="C67" s="46"/>
      <c r="D67" s="46"/>
      <c r="E67" s="46"/>
      <c r="F67" s="46"/>
      <c r="G67" s="2"/>
      <c r="H67" s="2"/>
      <c r="I67" s="2"/>
      <c r="J67" s="2"/>
      <c r="K67" s="2"/>
    </row>
    <row r="68" spans="1:11" x14ac:dyDescent="0.25">
      <c r="A68" s="2"/>
      <c r="B68" s="46"/>
      <c r="C68" s="46"/>
      <c r="D68" s="46"/>
      <c r="E68" s="46"/>
      <c r="F68" s="46"/>
      <c r="G68" s="2"/>
      <c r="H68" s="2"/>
      <c r="I68" s="2"/>
      <c r="J68" s="2"/>
      <c r="K68" s="2"/>
    </row>
    <row r="69" spans="1:11" x14ac:dyDescent="0.25">
      <c r="A69" s="2"/>
      <c r="B69" s="46"/>
      <c r="C69" s="46"/>
      <c r="D69" s="46"/>
      <c r="E69" s="46"/>
      <c r="F69" s="46"/>
      <c r="G69" s="2"/>
      <c r="H69" s="2"/>
      <c r="I69" s="2"/>
      <c r="J69" s="2"/>
      <c r="K69" s="2"/>
    </row>
    <row r="70" spans="1:11" x14ac:dyDescent="0.25">
      <c r="A70" s="2"/>
      <c r="B70" s="2"/>
      <c r="C70" s="2"/>
      <c r="D70" s="2"/>
      <c r="E70" s="2"/>
      <c r="F70" s="2"/>
      <c r="G70" s="2"/>
      <c r="H70" s="2"/>
      <c r="I70" s="2"/>
      <c r="J70" s="2"/>
      <c r="K70" s="2"/>
    </row>
    <row r="71" spans="1:11" x14ac:dyDescent="0.25">
      <c r="A71" s="2"/>
      <c r="B71" s="2"/>
      <c r="C71" s="2"/>
      <c r="D71" s="2"/>
      <c r="E71" s="2"/>
      <c r="F71" s="2"/>
      <c r="G71" s="2"/>
      <c r="H71" s="2"/>
      <c r="I71" s="2"/>
      <c r="J71" s="2"/>
      <c r="K71" s="2"/>
    </row>
    <row r="72" spans="1:11" x14ac:dyDescent="0.25">
      <c r="A72" s="2"/>
      <c r="B72" s="2"/>
      <c r="C72" s="2"/>
      <c r="D72" s="2"/>
      <c r="E72" s="2"/>
      <c r="F72" s="2"/>
      <c r="G72" s="2"/>
      <c r="H72" s="2"/>
      <c r="I72" s="2"/>
      <c r="J72" s="2"/>
      <c r="K72" s="2"/>
    </row>
    <row r="73" spans="1:11" x14ac:dyDescent="0.25">
      <c r="A73" s="2"/>
      <c r="B73" s="2"/>
      <c r="C73" s="2"/>
      <c r="D73" s="2"/>
      <c r="E73" s="2"/>
      <c r="F73" s="2"/>
      <c r="G73" s="2"/>
      <c r="H73" s="2"/>
      <c r="I73" s="2"/>
      <c r="J73" s="2"/>
      <c r="K73" s="2"/>
    </row>
    <row r="74" spans="1:11" x14ac:dyDescent="0.25">
      <c r="A74" s="2"/>
      <c r="B74" s="2"/>
      <c r="C74" s="2"/>
      <c r="D74" s="2"/>
      <c r="E74" s="2"/>
      <c r="F74" s="2"/>
      <c r="G74" s="2"/>
      <c r="H74" s="2"/>
      <c r="I74" s="2"/>
      <c r="J74" s="2"/>
      <c r="K74" s="2"/>
    </row>
    <row r="75" spans="1:11" x14ac:dyDescent="0.25">
      <c r="A75" s="2"/>
      <c r="B75" s="2"/>
      <c r="C75" s="2"/>
      <c r="D75" s="2"/>
      <c r="E75" s="2"/>
      <c r="F75" s="2"/>
      <c r="G75" s="2"/>
      <c r="H75" s="2"/>
      <c r="I75" s="2"/>
      <c r="J75" s="2"/>
      <c r="K75" s="2"/>
    </row>
    <row r="76" spans="1:11" x14ac:dyDescent="0.25">
      <c r="A76" s="2"/>
      <c r="B76" s="2"/>
      <c r="C76" s="2"/>
      <c r="D76" s="2"/>
      <c r="E76" s="2"/>
      <c r="F76" s="2"/>
      <c r="G76" s="2"/>
      <c r="H76" s="2"/>
      <c r="I76" s="2"/>
      <c r="J76" s="2"/>
      <c r="K76" s="2"/>
    </row>
    <row r="77" spans="1:11" x14ac:dyDescent="0.25">
      <c r="A77" s="2"/>
      <c r="B77" s="2"/>
      <c r="C77" s="2"/>
      <c r="D77" s="2"/>
      <c r="E77" s="2"/>
      <c r="F77" s="2"/>
      <c r="G77" s="2"/>
      <c r="H77" s="2"/>
      <c r="I77" s="2"/>
      <c r="J77" s="2"/>
      <c r="K77" s="2"/>
    </row>
    <row r="78" spans="1:11" x14ac:dyDescent="0.25">
      <c r="A78" s="2"/>
      <c r="B78" s="2"/>
      <c r="C78" s="2"/>
      <c r="D78" s="2"/>
      <c r="E78" s="2"/>
      <c r="F78" s="2"/>
      <c r="G78" s="2"/>
      <c r="H78" s="2"/>
      <c r="I78" s="2"/>
      <c r="J78" s="2"/>
      <c r="K78" s="2"/>
    </row>
    <row r="79" spans="1:11" x14ac:dyDescent="0.25">
      <c r="A79" s="2"/>
      <c r="B79" s="2"/>
      <c r="C79" s="2"/>
      <c r="D79" s="2"/>
      <c r="E79" s="2"/>
      <c r="F79" s="2"/>
      <c r="G79" s="2"/>
      <c r="H79" s="2"/>
      <c r="I79" s="2"/>
      <c r="J79" s="2"/>
      <c r="K79" s="2"/>
    </row>
    <row r="80" spans="1:11" x14ac:dyDescent="0.25">
      <c r="A80" s="2"/>
      <c r="B80" s="2"/>
      <c r="C80" s="2"/>
      <c r="D80" s="2"/>
      <c r="E80" s="2"/>
      <c r="F80" s="2"/>
      <c r="G80" s="2"/>
      <c r="H80" s="2"/>
      <c r="I80" s="2"/>
      <c r="J80" s="2"/>
      <c r="K80" s="2"/>
    </row>
    <row r="81" spans="1:11" x14ac:dyDescent="0.25">
      <c r="A81" s="2"/>
      <c r="B81" s="2"/>
      <c r="C81" s="2"/>
      <c r="D81" s="2"/>
      <c r="E81" s="2"/>
      <c r="F81" s="2"/>
      <c r="G81" s="2"/>
      <c r="H81" s="2"/>
      <c r="I81" s="2"/>
      <c r="J81" s="2"/>
      <c r="K81" s="2"/>
    </row>
    <row r="82" spans="1:11" x14ac:dyDescent="0.25">
      <c r="A82" s="2"/>
      <c r="B82" s="2"/>
      <c r="C82" s="2"/>
      <c r="D82" s="2"/>
      <c r="E82" s="2"/>
      <c r="F82" s="2"/>
      <c r="G82" s="2"/>
      <c r="H82" s="2"/>
      <c r="I82" s="2"/>
      <c r="J82" s="2"/>
      <c r="K82" s="2"/>
    </row>
    <row r="83" spans="1:11" x14ac:dyDescent="0.25">
      <c r="A83" s="2"/>
      <c r="B83" s="2"/>
      <c r="C83" s="2"/>
      <c r="D83" s="2"/>
      <c r="E83" s="2"/>
      <c r="F83" s="2"/>
      <c r="G83" s="2"/>
      <c r="H83" s="2"/>
      <c r="I83" s="2"/>
      <c r="J83" s="2"/>
      <c r="K83" s="2"/>
    </row>
    <row r="84" spans="1:11" x14ac:dyDescent="0.25">
      <c r="A84" s="2"/>
      <c r="B84" s="2"/>
      <c r="C84" s="2"/>
      <c r="D84" s="2"/>
      <c r="E84" s="2"/>
      <c r="F84" s="2"/>
      <c r="G84" s="2"/>
      <c r="H84" s="2"/>
      <c r="I84" s="2"/>
      <c r="J84" s="2"/>
      <c r="K84" s="2"/>
    </row>
    <row r="85" spans="1:11" x14ac:dyDescent="0.25">
      <c r="A85" s="2"/>
      <c r="B85" s="2"/>
      <c r="C85" s="2"/>
      <c r="D85" s="2"/>
      <c r="E85" s="2"/>
      <c r="F85" s="2"/>
      <c r="G85" s="2"/>
      <c r="H85" s="2"/>
      <c r="I85" s="2"/>
      <c r="J85" s="2"/>
      <c r="K85" s="2"/>
    </row>
    <row r="86" spans="1:11" x14ac:dyDescent="0.25">
      <c r="A86" s="2"/>
      <c r="B86" s="2"/>
      <c r="C86" s="2"/>
      <c r="D86" s="2"/>
      <c r="E86" s="2"/>
      <c r="F86" s="2"/>
      <c r="G86" s="2"/>
      <c r="H86" s="2"/>
      <c r="I86" s="2"/>
      <c r="J86" s="2"/>
      <c r="K86" s="2"/>
    </row>
    <row r="87" spans="1:11" x14ac:dyDescent="0.25">
      <c r="A87" s="2"/>
      <c r="B87" s="2"/>
      <c r="C87" s="2"/>
      <c r="D87" s="2"/>
      <c r="E87" s="2"/>
      <c r="F87" s="2"/>
      <c r="G87" s="2"/>
      <c r="H87" s="2"/>
      <c r="I87" s="2"/>
      <c r="J87" s="2"/>
      <c r="K87" s="2"/>
    </row>
    <row r="88" spans="1:11" x14ac:dyDescent="0.25">
      <c r="A88" s="2"/>
      <c r="B88" s="2"/>
      <c r="C88" s="2"/>
      <c r="D88" s="2"/>
      <c r="E88" s="2"/>
      <c r="F88" s="2"/>
      <c r="G88" s="2"/>
      <c r="H88" s="2"/>
      <c r="I88" s="2"/>
      <c r="J88" s="2"/>
      <c r="K88" s="2"/>
    </row>
    <row r="89" spans="1:11" x14ac:dyDescent="0.25">
      <c r="A89" s="2"/>
      <c r="B89" s="2"/>
      <c r="C89" s="2"/>
      <c r="D89" s="2"/>
      <c r="E89" s="2"/>
      <c r="F89" s="2"/>
      <c r="G89" s="2"/>
      <c r="H89" s="2"/>
      <c r="I89" s="2"/>
      <c r="J89" s="2"/>
      <c r="K89" s="2"/>
    </row>
    <row r="90" spans="1:11" x14ac:dyDescent="0.25">
      <c r="A90" s="2"/>
      <c r="B90" s="2"/>
      <c r="C90" s="2"/>
      <c r="D90" s="2"/>
      <c r="E90" s="2"/>
      <c r="F90" s="2"/>
      <c r="G90" s="2"/>
      <c r="H90" s="2"/>
      <c r="I90" s="2"/>
      <c r="J90" s="2"/>
      <c r="K90" s="2"/>
    </row>
    <row r="91" spans="1:11" x14ac:dyDescent="0.25">
      <c r="A91" s="2"/>
      <c r="B91" s="2"/>
      <c r="C91" s="2"/>
      <c r="D91" s="2"/>
      <c r="E91" s="2"/>
      <c r="F91" s="2"/>
      <c r="G91" s="2"/>
      <c r="H91" s="2"/>
      <c r="I91" s="2"/>
      <c r="J91" s="2"/>
      <c r="K91" s="2"/>
    </row>
    <row r="92" spans="1:11" x14ac:dyDescent="0.25">
      <c r="A92" s="2"/>
      <c r="B92" s="2"/>
      <c r="C92" s="2"/>
      <c r="D92" s="2"/>
      <c r="E92" s="2"/>
      <c r="F92" s="2"/>
      <c r="G92" s="2"/>
      <c r="H92" s="2"/>
      <c r="I92" s="2"/>
      <c r="J92" s="2"/>
      <c r="K92" s="2"/>
    </row>
    <row r="93" spans="1:11" x14ac:dyDescent="0.25">
      <c r="A93" s="2"/>
      <c r="B93" s="2"/>
      <c r="C93" s="2"/>
      <c r="D93" s="2"/>
      <c r="E93" s="2"/>
      <c r="F93" s="2"/>
      <c r="G93" s="2"/>
      <c r="H93" s="2"/>
      <c r="I93" s="2"/>
      <c r="J93" s="2"/>
      <c r="K93" s="2"/>
    </row>
    <row r="94" spans="1:11" x14ac:dyDescent="0.25">
      <c r="A94" s="2"/>
      <c r="B94" s="2"/>
      <c r="C94" s="2"/>
      <c r="D94" s="2"/>
      <c r="E94" s="2"/>
      <c r="F94" s="2"/>
      <c r="G94" s="2"/>
      <c r="H94" s="2"/>
      <c r="I94" s="2"/>
      <c r="J94" s="2"/>
      <c r="K94" s="2"/>
    </row>
    <row r="95" spans="1:11" x14ac:dyDescent="0.25">
      <c r="A95" s="2"/>
      <c r="B95" s="2"/>
      <c r="C95" s="2"/>
      <c r="D95" s="2"/>
      <c r="E95" s="2"/>
      <c r="F95" s="2"/>
      <c r="G95" s="2"/>
      <c r="H95" s="2"/>
      <c r="I95" s="2"/>
      <c r="J95" s="2"/>
      <c r="K95" s="2"/>
    </row>
    <row r="96" spans="1:11" x14ac:dyDescent="0.25">
      <c r="A96" s="2"/>
      <c r="B96" s="2"/>
      <c r="C96" s="2"/>
      <c r="D96" s="2"/>
      <c r="E96" s="2"/>
      <c r="F96" s="2"/>
      <c r="G96" s="2"/>
      <c r="H96" s="2"/>
      <c r="I96" s="2"/>
      <c r="J96" s="2"/>
      <c r="K96" s="2"/>
    </row>
    <row r="97" spans="1:11" x14ac:dyDescent="0.25">
      <c r="A97" s="2"/>
      <c r="B97" s="2"/>
      <c r="C97" s="2"/>
      <c r="D97" s="2"/>
      <c r="E97" s="2"/>
      <c r="F97" s="2"/>
      <c r="G97" s="2"/>
      <c r="H97" s="2"/>
      <c r="I97" s="2"/>
      <c r="J97" s="2"/>
      <c r="K97" s="2"/>
    </row>
    <row r="98" spans="1:11" x14ac:dyDescent="0.25">
      <c r="A98" s="2"/>
      <c r="B98" s="2"/>
      <c r="C98" s="2"/>
      <c r="D98" s="2"/>
      <c r="E98" s="2"/>
      <c r="F98" s="2"/>
      <c r="G98" s="2"/>
      <c r="H98" s="2"/>
      <c r="I98" s="2"/>
      <c r="J98" s="2"/>
      <c r="K98" s="2"/>
    </row>
    <row r="99" spans="1:11" x14ac:dyDescent="0.25">
      <c r="A99" s="2"/>
      <c r="B99" s="2"/>
      <c r="C99" s="2"/>
      <c r="D99" s="2"/>
      <c r="E99" s="2"/>
      <c r="F99" s="2"/>
      <c r="G99" s="2"/>
      <c r="H99" s="2"/>
      <c r="I99" s="2"/>
      <c r="J99" s="2"/>
      <c r="K99" s="2"/>
    </row>
  </sheetData>
  <mergeCells count="17">
    <mergeCell ref="C3:H3"/>
    <mergeCell ref="B16:F17"/>
    <mergeCell ref="B19:F22"/>
    <mergeCell ref="B24:F26"/>
    <mergeCell ref="B12:F15"/>
    <mergeCell ref="B8:J10"/>
    <mergeCell ref="B53:F53"/>
    <mergeCell ref="B55:F57"/>
    <mergeCell ref="B59:F62"/>
    <mergeCell ref="B64:F69"/>
    <mergeCell ref="B27:F31"/>
    <mergeCell ref="B36:F38"/>
    <mergeCell ref="B39:F40"/>
    <mergeCell ref="B44:F46"/>
    <mergeCell ref="B48:F49"/>
    <mergeCell ref="B42:F42"/>
    <mergeCell ref="B32:F32"/>
  </mergeCells>
  <pageMargins left="0.39370078740157483" right="0.39370078740157483" top="0.39370078740157483" bottom="0.74803149606299213" header="0.31496062992125984" footer="0.31496062992125984"/>
  <pageSetup orientation="portrait"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253"/>
  <sheetViews>
    <sheetView view="pageLayout" zoomScaleNormal="100" workbookViewId="0">
      <selection activeCell="J44" sqref="J44"/>
    </sheetView>
  </sheetViews>
  <sheetFormatPr defaultRowHeight="15" x14ac:dyDescent="0.25"/>
  <cols>
    <col min="1" max="1" width="2.28515625" customWidth="1"/>
    <col min="2" max="2" width="13.85546875" customWidth="1"/>
    <col min="3" max="3" width="8.28515625" customWidth="1"/>
    <col min="4" max="5" width="8.7109375" customWidth="1"/>
    <col min="7" max="7" width="8.7109375" customWidth="1"/>
    <col min="8" max="8" width="10.5703125" customWidth="1"/>
    <col min="9" max="10" width="8.7109375" customWidth="1"/>
    <col min="11" max="11" width="2.42578125" customWidth="1"/>
  </cols>
  <sheetData>
    <row r="1" spans="1:11" x14ac:dyDescent="0.25">
      <c r="A1" s="2"/>
      <c r="B1" s="2"/>
      <c r="C1" s="2"/>
      <c r="D1" s="2"/>
      <c r="E1" s="2"/>
      <c r="F1" s="2"/>
      <c r="G1" s="2"/>
      <c r="H1" s="2"/>
      <c r="I1" s="2"/>
      <c r="J1" s="2"/>
      <c r="K1" s="2"/>
    </row>
    <row r="2" spans="1:11" x14ac:dyDescent="0.25">
      <c r="A2" s="2"/>
      <c r="B2" s="2"/>
      <c r="C2" s="2"/>
      <c r="D2" s="2"/>
      <c r="E2" s="2"/>
      <c r="F2" s="2"/>
      <c r="G2" s="2"/>
      <c r="H2" s="2"/>
      <c r="I2" s="2"/>
      <c r="J2" s="2"/>
      <c r="K2" s="2"/>
    </row>
    <row r="3" spans="1:11" x14ac:dyDescent="0.25">
      <c r="A3" s="2"/>
      <c r="B3" s="48" t="s">
        <v>158</v>
      </c>
      <c r="C3" s="48"/>
      <c r="D3" s="48"/>
      <c r="E3" s="48"/>
      <c r="F3" s="48"/>
      <c r="G3" s="48"/>
      <c r="H3" s="48"/>
      <c r="I3" s="48"/>
      <c r="J3" s="48"/>
      <c r="K3" s="2"/>
    </row>
    <row r="4" spans="1:11" x14ac:dyDescent="0.25">
      <c r="A4" s="2"/>
      <c r="B4" s="2"/>
      <c r="C4" s="2"/>
      <c r="D4" s="2"/>
      <c r="E4" s="2"/>
      <c r="F4" s="2"/>
      <c r="G4" s="2"/>
      <c r="H4" s="2"/>
      <c r="I4" s="2"/>
      <c r="J4" s="2"/>
      <c r="K4" s="2"/>
    </row>
    <row r="5" spans="1:11" x14ac:dyDescent="0.25">
      <c r="A5" s="2"/>
      <c r="B5" s="30" t="s">
        <v>117</v>
      </c>
      <c r="C5" s="2" t="str">
        <f>'Índice '!$D$5</f>
        <v>ANTIOQUIA</v>
      </c>
      <c r="D5" s="2"/>
      <c r="E5" s="2"/>
      <c r="F5" s="2"/>
      <c r="G5" s="2"/>
      <c r="H5" s="2"/>
      <c r="I5" s="2"/>
      <c r="J5" s="2"/>
      <c r="K5" s="2"/>
    </row>
    <row r="6" spans="1:11" x14ac:dyDescent="0.25">
      <c r="A6" s="2"/>
      <c r="B6" s="30" t="s">
        <v>118</v>
      </c>
      <c r="C6" s="2" t="str">
        <f>'Índice '!$D$6</f>
        <v>NECHI</v>
      </c>
      <c r="D6" s="2"/>
      <c r="E6" s="2"/>
      <c r="F6" s="2"/>
      <c r="G6" s="2"/>
      <c r="H6" s="2"/>
      <c r="I6" s="2"/>
      <c r="J6" s="2"/>
      <c r="K6" s="2"/>
    </row>
    <row r="7" spans="1:11" x14ac:dyDescent="0.25">
      <c r="A7" s="2"/>
      <c r="B7" s="2"/>
      <c r="C7" s="2"/>
      <c r="D7" s="2"/>
      <c r="E7" s="2"/>
      <c r="F7" s="2"/>
      <c r="G7" s="2"/>
      <c r="H7" s="2"/>
      <c r="I7" s="2"/>
      <c r="J7" s="2"/>
      <c r="K7" s="2"/>
    </row>
    <row r="8" spans="1:11" x14ac:dyDescent="0.25">
      <c r="A8" s="2"/>
      <c r="B8" s="44" t="str">
        <f>CONCATENATE('Base '!CT4)</f>
        <v xml:space="preserve">A continuación se realiza una verificación de los Lineamientos que de acuerdo a la Ley 388 de 1997 y el Decreto 879 de 1998 deben contener los Planes Básicos Ordenamiento Territorial, siendo estos: </v>
      </c>
      <c r="C8" s="45"/>
      <c r="D8" s="45"/>
      <c r="E8" s="45"/>
      <c r="F8" s="45"/>
      <c r="G8" s="45"/>
      <c r="H8" s="45"/>
      <c r="I8" s="45"/>
      <c r="J8" s="45"/>
      <c r="K8" s="2"/>
    </row>
    <row r="9" spans="1:11" x14ac:dyDescent="0.25">
      <c r="A9" s="2"/>
      <c r="B9" s="45"/>
      <c r="C9" s="45"/>
      <c r="D9" s="45"/>
      <c r="E9" s="45"/>
      <c r="F9" s="45"/>
      <c r="G9" s="45"/>
      <c r="H9" s="45"/>
      <c r="I9" s="45"/>
      <c r="J9" s="45"/>
      <c r="K9" s="2"/>
    </row>
    <row r="10" spans="1:11" x14ac:dyDescent="0.25">
      <c r="A10" s="2"/>
      <c r="B10" s="2"/>
      <c r="C10" s="2"/>
      <c r="D10" s="2"/>
      <c r="E10" s="2"/>
      <c r="F10" s="2"/>
      <c r="G10" s="2"/>
      <c r="H10" s="2"/>
      <c r="I10" s="2"/>
      <c r="J10" s="2"/>
      <c r="K10" s="2"/>
    </row>
    <row r="11" spans="1:11" x14ac:dyDescent="0.25">
      <c r="A11" s="2"/>
      <c r="B11" s="46" t="str">
        <f>CONCATENATE( "1. ", 'Base '!AG2)</f>
        <v xml:space="preserve">1. Objetivos y estrategias territoriales de largo y mediano plazo </v>
      </c>
      <c r="C11" s="44"/>
      <c r="D11" s="44"/>
      <c r="E11" s="44"/>
      <c r="F11" s="44"/>
      <c r="G11" s="2"/>
      <c r="H11" s="17" t="str">
        <f>VLOOKUP($C$6,Preguntas,32,FALSE)</f>
        <v xml:space="preserve">No aplica </v>
      </c>
      <c r="I11" s="2"/>
      <c r="J11" s="2"/>
      <c r="K11" s="2"/>
    </row>
    <row r="12" spans="1:11" x14ac:dyDescent="0.25">
      <c r="A12" s="2"/>
      <c r="B12" s="44"/>
      <c r="C12" s="44"/>
      <c r="D12" s="44"/>
      <c r="E12" s="44"/>
      <c r="F12" s="44"/>
      <c r="G12" s="2"/>
      <c r="H12" s="2"/>
      <c r="I12" s="2"/>
      <c r="J12" s="2"/>
      <c r="K12" s="2"/>
    </row>
    <row r="13" spans="1:11" x14ac:dyDescent="0.25">
      <c r="A13" s="2"/>
      <c r="B13" s="18"/>
      <c r="C13" s="18"/>
      <c r="D13" s="18"/>
      <c r="E13" s="18"/>
      <c r="F13" s="18"/>
      <c r="G13" s="2"/>
      <c r="H13" s="2"/>
      <c r="I13" s="2"/>
      <c r="J13" s="2"/>
      <c r="K13" s="2"/>
    </row>
    <row r="14" spans="1:11" x14ac:dyDescent="0.25">
      <c r="A14" s="2"/>
      <c r="B14" s="46" t="str">
        <f>CONCATENATE( "2. ", 'Base '!AH2)</f>
        <v>2. Componente General - Identificación y localización de las acciones sobre el territorio que posibiliten organizarlo y adecuarlo para el aprovechamiento de sus ventajas comparativas y su mayor competitividad.</v>
      </c>
      <c r="C14" s="46"/>
      <c r="D14" s="46"/>
      <c r="E14" s="46"/>
      <c r="F14" s="46"/>
      <c r="G14" s="2"/>
      <c r="H14" s="2"/>
      <c r="I14" s="2"/>
      <c r="J14" s="2"/>
      <c r="K14" s="2"/>
    </row>
    <row r="15" spans="1:11" x14ac:dyDescent="0.25">
      <c r="A15" s="2"/>
      <c r="B15" s="46"/>
      <c r="C15" s="46"/>
      <c r="D15" s="46"/>
      <c r="E15" s="46"/>
      <c r="F15" s="46"/>
      <c r="G15" s="2"/>
      <c r="H15" s="17" t="str">
        <f>VLOOKUP($C$6,Preguntas,33,FALSE)</f>
        <v xml:space="preserve">No aplica </v>
      </c>
      <c r="I15" s="2"/>
      <c r="J15" s="2"/>
      <c r="K15" s="2"/>
    </row>
    <row r="16" spans="1:11" x14ac:dyDescent="0.25">
      <c r="A16" s="2"/>
      <c r="B16" s="46"/>
      <c r="C16" s="46"/>
      <c r="D16" s="46"/>
      <c r="E16" s="46"/>
      <c r="F16" s="46"/>
      <c r="G16" s="2"/>
      <c r="H16" s="2"/>
      <c r="I16" s="2"/>
      <c r="J16" s="2"/>
      <c r="K16" s="2"/>
    </row>
    <row r="17" spans="1:11" x14ac:dyDescent="0.25">
      <c r="A17" s="2"/>
      <c r="B17" s="2"/>
      <c r="C17" s="2"/>
      <c r="D17" s="2"/>
      <c r="E17" s="2"/>
      <c r="F17" s="2"/>
      <c r="G17" s="2"/>
      <c r="H17" s="2"/>
      <c r="I17" s="2"/>
      <c r="J17" s="2"/>
      <c r="K17" s="2"/>
    </row>
    <row r="18" spans="1:11" ht="15" customHeight="1" x14ac:dyDescent="0.25">
      <c r="A18" s="2"/>
      <c r="B18" s="49" t="str">
        <f>CONCATENATE( "4. ", 'Base '!AI2)</f>
        <v>4. Componente General - Los sistemas de comunicación entre el área urbana y el área rural y su articulación con los respectivos sistemas regionales.</v>
      </c>
      <c r="C18" s="50"/>
      <c r="D18" s="50"/>
      <c r="E18" s="50"/>
      <c r="F18" s="50"/>
      <c r="G18" s="2"/>
      <c r="H18" s="2"/>
      <c r="I18" s="2"/>
      <c r="J18" s="2"/>
      <c r="K18" s="2"/>
    </row>
    <row r="19" spans="1:11" x14ac:dyDescent="0.25">
      <c r="A19" s="2"/>
      <c r="B19" s="50"/>
      <c r="C19" s="50"/>
      <c r="D19" s="50"/>
      <c r="E19" s="50"/>
      <c r="F19" s="50"/>
      <c r="G19" s="2"/>
      <c r="H19" s="17" t="str">
        <f>VLOOKUP($C$6,Preguntas,34,FALSE)</f>
        <v xml:space="preserve">No aplica </v>
      </c>
      <c r="I19" s="2"/>
      <c r="J19" s="2"/>
      <c r="K19" s="2"/>
    </row>
    <row r="20" spans="1:11" x14ac:dyDescent="0.25">
      <c r="A20" s="2"/>
      <c r="B20" s="50"/>
      <c r="C20" s="50"/>
      <c r="D20" s="50"/>
      <c r="E20" s="50"/>
      <c r="F20" s="50"/>
      <c r="G20" s="2"/>
      <c r="H20" s="2"/>
      <c r="I20" s="2"/>
      <c r="J20" s="2"/>
      <c r="K20" s="2"/>
    </row>
    <row r="21" spans="1:11" x14ac:dyDescent="0.25">
      <c r="A21" s="2"/>
      <c r="B21" s="19"/>
      <c r="C21" s="19"/>
      <c r="D21" s="19"/>
      <c r="E21" s="19"/>
      <c r="F21" s="19"/>
      <c r="G21" s="2"/>
      <c r="H21" s="2"/>
      <c r="I21" s="2"/>
      <c r="J21" s="2"/>
      <c r="K21" s="2"/>
    </row>
    <row r="22" spans="1:11" x14ac:dyDescent="0.25">
      <c r="A22" s="2"/>
      <c r="B22" s="19"/>
      <c r="C22" s="19"/>
      <c r="D22" s="19"/>
      <c r="E22" s="19"/>
      <c r="F22" s="19"/>
      <c r="G22" s="2"/>
      <c r="H22" s="2"/>
      <c r="I22" s="2"/>
      <c r="J22" s="2"/>
      <c r="K22" s="2"/>
    </row>
    <row r="23" spans="1:11" x14ac:dyDescent="0.25">
      <c r="A23" s="2"/>
      <c r="B23" s="46" t="str">
        <f>CONCATENATE( "5. ", 'Base '!AJ2)</f>
        <v>5. Componente General - El establecimiento de las áreas de reserva y las regulaciones para la protección del medio ambiente, conservación de los recursos naturales y defensa del paisaje, así como para las áreas de conservación y protección del patrimonio histórico, cultural y arquitectónico.</v>
      </c>
      <c r="C23" s="47"/>
      <c r="D23" s="47"/>
      <c r="E23" s="47"/>
      <c r="F23" s="47"/>
      <c r="G23" s="2"/>
      <c r="H23" s="2"/>
      <c r="I23" s="2"/>
      <c r="J23" s="2"/>
      <c r="K23" s="2"/>
    </row>
    <row r="24" spans="1:11" x14ac:dyDescent="0.25">
      <c r="A24" s="2"/>
      <c r="B24" s="47"/>
      <c r="C24" s="47"/>
      <c r="D24" s="47"/>
      <c r="E24" s="47"/>
      <c r="F24" s="47"/>
      <c r="G24" s="2"/>
      <c r="H24" s="2"/>
      <c r="I24" s="2"/>
      <c r="J24" s="2"/>
      <c r="K24" s="2"/>
    </row>
    <row r="25" spans="1:11" x14ac:dyDescent="0.25">
      <c r="A25" s="2"/>
      <c r="B25" s="47"/>
      <c r="C25" s="47"/>
      <c r="D25" s="47"/>
      <c r="E25" s="47"/>
      <c r="F25" s="47"/>
      <c r="G25" s="2"/>
      <c r="H25" s="17" t="str">
        <f>VLOOKUP($C$6,Preguntas,35,FALSE)</f>
        <v xml:space="preserve">No aplica </v>
      </c>
      <c r="I25" s="2"/>
      <c r="J25" s="2"/>
      <c r="K25" s="2"/>
    </row>
    <row r="26" spans="1:11" x14ac:dyDescent="0.25">
      <c r="A26" s="2"/>
      <c r="B26" s="47"/>
      <c r="C26" s="47"/>
      <c r="D26" s="47"/>
      <c r="E26" s="47"/>
      <c r="F26" s="47"/>
      <c r="G26" s="2"/>
      <c r="H26" s="2"/>
      <c r="I26" s="2"/>
      <c r="J26" s="2"/>
      <c r="K26" s="2"/>
    </row>
    <row r="27" spans="1:11" x14ac:dyDescent="0.25">
      <c r="A27" s="2"/>
      <c r="B27" s="47"/>
      <c r="C27" s="47"/>
      <c r="D27" s="47"/>
      <c r="E27" s="47"/>
      <c r="F27" s="47"/>
      <c r="G27" s="2"/>
      <c r="H27" s="2"/>
      <c r="I27" s="2"/>
      <c r="J27" s="2"/>
      <c r="K27" s="2"/>
    </row>
    <row r="28" spans="1:11" x14ac:dyDescent="0.25">
      <c r="A28" s="2"/>
      <c r="B28" s="45"/>
      <c r="C28" s="45"/>
      <c r="D28" s="45"/>
      <c r="E28" s="45"/>
      <c r="F28" s="45"/>
      <c r="G28" s="2"/>
      <c r="H28" s="2"/>
      <c r="I28" s="2"/>
      <c r="J28" s="2"/>
      <c r="K28" s="2"/>
    </row>
    <row r="29" spans="1:11" x14ac:dyDescent="0.25">
      <c r="A29" s="2"/>
      <c r="B29" s="20"/>
      <c r="C29" s="20"/>
      <c r="D29" s="20"/>
      <c r="E29" s="20"/>
      <c r="F29" s="20"/>
      <c r="G29" s="2"/>
      <c r="H29" s="2"/>
      <c r="I29" s="2"/>
      <c r="J29" s="2"/>
      <c r="K29" s="2"/>
    </row>
    <row r="30" spans="1:11" x14ac:dyDescent="0.25">
      <c r="A30" s="2"/>
      <c r="B30" s="49" t="str">
        <f>CONCATENATE( "6. ", 'Base '!AK2)</f>
        <v>6. Componente General -  La localización de actividades, infraestructuras y equipamientos básicos para garantizar adecuadas relaciones funcionales entre asentamientos y zonas urbanas y rurales.</v>
      </c>
      <c r="C30" s="50"/>
      <c r="D30" s="50"/>
      <c r="E30" s="50"/>
      <c r="F30" s="50"/>
      <c r="G30" s="2"/>
      <c r="H30" s="2"/>
      <c r="I30" s="2"/>
      <c r="J30" s="2"/>
      <c r="K30" s="2"/>
    </row>
    <row r="31" spans="1:11" x14ac:dyDescent="0.25">
      <c r="A31" s="2"/>
      <c r="B31" s="50"/>
      <c r="C31" s="50"/>
      <c r="D31" s="50"/>
      <c r="E31" s="50"/>
      <c r="F31" s="50"/>
      <c r="G31" s="2"/>
      <c r="H31" s="2"/>
      <c r="I31" s="2"/>
      <c r="J31" s="2"/>
      <c r="K31" s="2"/>
    </row>
    <row r="32" spans="1:11" x14ac:dyDescent="0.25">
      <c r="A32" s="2"/>
      <c r="B32" s="50"/>
      <c r="C32" s="50"/>
      <c r="D32" s="50"/>
      <c r="E32" s="50"/>
      <c r="F32" s="50"/>
      <c r="G32" s="2"/>
      <c r="H32" s="17" t="str">
        <f>VLOOKUP($C$6,Preguntas,36,FALSE)</f>
        <v xml:space="preserve">No aplica </v>
      </c>
      <c r="I32" s="2"/>
      <c r="J32" s="2"/>
      <c r="K32" s="2"/>
    </row>
    <row r="33" spans="1:11" x14ac:dyDescent="0.25">
      <c r="A33" s="2"/>
      <c r="B33" s="50"/>
      <c r="C33" s="50"/>
      <c r="D33" s="50"/>
      <c r="E33" s="50"/>
      <c r="F33" s="50"/>
      <c r="G33" s="2"/>
      <c r="H33" s="2"/>
      <c r="I33" s="2"/>
      <c r="J33" s="2"/>
      <c r="K33" s="2"/>
    </row>
    <row r="34" spans="1:11" x14ac:dyDescent="0.25">
      <c r="A34" s="2"/>
      <c r="B34" s="50"/>
      <c r="C34" s="50"/>
      <c r="D34" s="50"/>
      <c r="E34" s="50"/>
      <c r="F34" s="50"/>
      <c r="G34" s="2"/>
      <c r="H34" s="2"/>
      <c r="I34" s="2"/>
      <c r="J34" s="2"/>
      <c r="K34" s="2"/>
    </row>
    <row r="35" spans="1:11" x14ac:dyDescent="0.25">
      <c r="A35" s="2"/>
      <c r="B35" s="2"/>
      <c r="C35" s="2"/>
      <c r="D35" s="2"/>
      <c r="E35" s="2"/>
      <c r="F35" s="2"/>
      <c r="G35" s="2"/>
      <c r="H35" s="2"/>
      <c r="I35" s="2"/>
      <c r="J35" s="2"/>
      <c r="K35" s="2"/>
    </row>
    <row r="36" spans="1:11" x14ac:dyDescent="0.25">
      <c r="A36" s="2"/>
      <c r="B36" s="46" t="str">
        <f>CONCATENATE( "7. ", 'Base '!AL2)</f>
        <v>7. Componente General -  La clasificación del territorio en suelo urbano, rural y de expansión urbana, con la correspondiente fijación del perímetro del suelo urbano, así como para las cabecera corregimentales, la determinación del correspondiente perímetro urbano, el cual a su vez no podrá ser mayor que el perímetro de servicios o sanitario.</v>
      </c>
      <c r="C36" s="47"/>
      <c r="D36" s="47"/>
      <c r="E36" s="47"/>
      <c r="F36" s="47"/>
      <c r="G36" s="2"/>
      <c r="H36" s="2"/>
      <c r="I36" s="2"/>
      <c r="J36" s="2"/>
      <c r="K36" s="2"/>
    </row>
    <row r="37" spans="1:11" x14ac:dyDescent="0.25">
      <c r="A37" s="2"/>
      <c r="B37" s="47"/>
      <c r="C37" s="47"/>
      <c r="D37" s="47"/>
      <c r="E37" s="47"/>
      <c r="F37" s="47"/>
      <c r="G37" s="2"/>
      <c r="H37" s="2"/>
      <c r="I37" s="2"/>
      <c r="J37" s="2"/>
      <c r="K37" s="2"/>
    </row>
    <row r="38" spans="1:11" x14ac:dyDescent="0.25">
      <c r="A38" s="2"/>
      <c r="B38" s="47"/>
      <c r="C38" s="47"/>
      <c r="D38" s="47"/>
      <c r="E38" s="47"/>
      <c r="F38" s="47"/>
      <c r="G38" s="2"/>
      <c r="H38" s="2"/>
      <c r="I38" s="2"/>
      <c r="J38" s="2"/>
      <c r="K38" s="2"/>
    </row>
    <row r="39" spans="1:11" x14ac:dyDescent="0.25">
      <c r="A39" s="2"/>
      <c r="B39" s="47"/>
      <c r="C39" s="47"/>
      <c r="D39" s="47"/>
      <c r="E39" s="47"/>
      <c r="F39" s="47"/>
      <c r="G39" s="2"/>
      <c r="H39" s="17" t="str">
        <f>VLOOKUP($C$6,Preguntas,37,FALSE)</f>
        <v xml:space="preserve">No aplica </v>
      </c>
      <c r="I39" s="2"/>
      <c r="J39" s="2"/>
      <c r="K39" s="2"/>
    </row>
    <row r="40" spans="1:11" x14ac:dyDescent="0.25">
      <c r="A40" s="2"/>
      <c r="B40" s="45"/>
      <c r="C40" s="45"/>
      <c r="D40" s="45"/>
      <c r="E40" s="45"/>
      <c r="F40" s="45"/>
      <c r="G40" s="2"/>
      <c r="H40" s="2"/>
      <c r="I40" s="2"/>
      <c r="J40" s="2"/>
      <c r="K40" s="2"/>
    </row>
    <row r="41" spans="1:11" x14ac:dyDescent="0.25">
      <c r="A41" s="2"/>
      <c r="B41" s="45"/>
      <c r="C41" s="45"/>
      <c r="D41" s="45"/>
      <c r="E41" s="45"/>
      <c r="F41" s="45"/>
      <c r="G41" s="2"/>
      <c r="H41" s="2"/>
      <c r="I41" s="2"/>
      <c r="J41" s="2"/>
      <c r="K41" s="2"/>
    </row>
    <row r="42" spans="1:11" x14ac:dyDescent="0.25">
      <c r="A42" s="2"/>
      <c r="B42" s="45"/>
      <c r="C42" s="45"/>
      <c r="D42" s="45"/>
      <c r="E42" s="45"/>
      <c r="F42" s="45"/>
      <c r="G42" s="2"/>
      <c r="H42" s="2"/>
      <c r="I42" s="2"/>
      <c r="J42" s="2"/>
      <c r="K42" s="2"/>
    </row>
    <row r="43" spans="1:11" x14ac:dyDescent="0.25">
      <c r="A43" s="2"/>
      <c r="B43" s="45"/>
      <c r="C43" s="45"/>
      <c r="D43" s="45"/>
      <c r="E43" s="45"/>
      <c r="F43" s="45"/>
      <c r="G43" s="2"/>
      <c r="H43" s="2"/>
      <c r="I43" s="2"/>
      <c r="J43" s="2"/>
      <c r="K43" s="2"/>
    </row>
    <row r="44" spans="1:11" x14ac:dyDescent="0.25">
      <c r="A44" s="2"/>
      <c r="B44" s="46" t="str">
        <f>CONCATENATE( "8. ", 'Base '!AM2)</f>
        <v>8. Componente General - El inventario de las zonas que presenten alto riesgo para la localización de asentamientos humanos, por amenazas naturales o por condiciones de insalubridad.</v>
      </c>
      <c r="C44" s="45"/>
      <c r="D44" s="45"/>
      <c r="E44" s="45"/>
      <c r="F44" s="45"/>
      <c r="G44" s="2"/>
      <c r="H44" s="2"/>
      <c r="I44" s="2"/>
      <c r="J44" s="2"/>
      <c r="K44" s="2"/>
    </row>
    <row r="45" spans="1:11" x14ac:dyDescent="0.25">
      <c r="A45" s="2"/>
      <c r="B45" s="45"/>
      <c r="C45" s="45"/>
      <c r="D45" s="45"/>
      <c r="E45" s="45"/>
      <c r="F45" s="45"/>
      <c r="G45" s="2"/>
      <c r="H45" s="17" t="str">
        <f>VLOOKUP($C$6,Preguntas,38,FALSE)</f>
        <v xml:space="preserve">No aplica </v>
      </c>
      <c r="I45" s="2"/>
      <c r="J45" s="2"/>
      <c r="K45" s="2"/>
    </row>
    <row r="46" spans="1:11" x14ac:dyDescent="0.25">
      <c r="A46" s="2"/>
      <c r="B46" s="45"/>
      <c r="C46" s="45"/>
      <c r="D46" s="45"/>
      <c r="E46" s="45"/>
      <c r="F46" s="45"/>
      <c r="G46" s="2"/>
      <c r="H46" s="2"/>
      <c r="I46" s="2"/>
      <c r="J46" s="2"/>
      <c r="K46" s="2"/>
    </row>
    <row r="47" spans="1:11" x14ac:dyDescent="0.25">
      <c r="A47" s="2"/>
      <c r="B47" s="45"/>
      <c r="C47" s="45"/>
      <c r="D47" s="45"/>
      <c r="E47" s="45"/>
      <c r="F47" s="45"/>
      <c r="G47" s="2"/>
      <c r="H47" s="2"/>
      <c r="I47" s="2"/>
      <c r="J47" s="2"/>
      <c r="K47" s="2"/>
    </row>
    <row r="48" spans="1:11" x14ac:dyDescent="0.25">
      <c r="A48" s="2"/>
      <c r="B48" s="45"/>
      <c r="C48" s="45"/>
      <c r="D48" s="45"/>
      <c r="E48" s="45"/>
      <c r="F48" s="45"/>
      <c r="G48" s="2"/>
      <c r="H48" s="2"/>
      <c r="I48" s="2"/>
      <c r="J48" s="2"/>
      <c r="K48" s="2"/>
    </row>
    <row r="49" spans="1:11" x14ac:dyDescent="0.25">
      <c r="A49" s="2"/>
      <c r="B49" s="6"/>
      <c r="C49" s="6"/>
      <c r="D49" s="6"/>
      <c r="E49" s="6"/>
      <c r="F49" s="6"/>
      <c r="G49" s="2"/>
      <c r="H49" s="2"/>
      <c r="I49" s="2"/>
      <c r="J49" s="2"/>
      <c r="K49" s="2"/>
    </row>
    <row r="50" spans="1:11" x14ac:dyDescent="0.25">
      <c r="A50" s="2"/>
      <c r="B50" s="2"/>
      <c r="C50" s="2"/>
      <c r="D50" s="2"/>
      <c r="E50" s="2"/>
      <c r="F50" s="2"/>
      <c r="G50" s="2"/>
      <c r="H50" s="2"/>
      <c r="I50" s="2"/>
      <c r="J50" s="2"/>
      <c r="K50" s="2"/>
    </row>
    <row r="51" spans="1:11" x14ac:dyDescent="0.25">
      <c r="A51" s="2"/>
      <c r="B51" s="46" t="str">
        <f>CONCATENATE( "9. ", 'Base '!AN2)</f>
        <v>9. Componente Urbano - la infraestructura para el sistema vial, de transporte y la adecuada intercomunicación de todas las áreas urbanas así como su proyección para las áreas de expansión, si se determinaren</v>
      </c>
      <c r="C51" s="47"/>
      <c r="D51" s="47"/>
      <c r="E51" s="47"/>
      <c r="F51" s="47"/>
      <c r="G51" s="2"/>
      <c r="H51" s="2"/>
      <c r="I51" s="2"/>
      <c r="J51" s="2"/>
      <c r="K51" s="2"/>
    </row>
    <row r="52" spans="1:11" x14ac:dyDescent="0.25">
      <c r="A52" s="2"/>
      <c r="B52" s="47"/>
      <c r="C52" s="47"/>
      <c r="D52" s="47"/>
      <c r="E52" s="47"/>
      <c r="F52" s="47"/>
      <c r="G52" s="2"/>
      <c r="H52" s="2"/>
      <c r="I52" s="2"/>
      <c r="J52" s="2"/>
      <c r="K52" s="2"/>
    </row>
    <row r="53" spans="1:11" x14ac:dyDescent="0.25">
      <c r="A53" s="2"/>
      <c r="B53" s="47"/>
      <c r="C53" s="47"/>
      <c r="D53" s="47"/>
      <c r="E53" s="47"/>
      <c r="F53" s="47"/>
      <c r="G53" s="2"/>
      <c r="H53" s="17" t="str">
        <f>VLOOKUP($C$6,Preguntas,39,FALSE)</f>
        <v xml:space="preserve">No aplica </v>
      </c>
      <c r="I53" s="2"/>
      <c r="J53" s="2"/>
      <c r="K53" s="2"/>
    </row>
    <row r="54" spans="1:11" x14ac:dyDescent="0.25">
      <c r="A54" s="2"/>
      <c r="B54" s="47"/>
      <c r="C54" s="47"/>
      <c r="D54" s="47"/>
      <c r="E54" s="47"/>
      <c r="F54" s="47"/>
      <c r="G54" s="2"/>
      <c r="H54" s="2"/>
      <c r="I54" s="2"/>
      <c r="J54" s="2"/>
      <c r="K54" s="2"/>
    </row>
    <row r="55" spans="1:11" x14ac:dyDescent="0.25">
      <c r="A55" s="2"/>
      <c r="B55" s="47"/>
      <c r="C55" s="47"/>
      <c r="D55" s="47"/>
      <c r="E55" s="47"/>
      <c r="F55" s="47"/>
      <c r="G55" s="2"/>
      <c r="H55" s="2"/>
      <c r="I55" s="2"/>
      <c r="J55" s="2"/>
      <c r="K55" s="2"/>
    </row>
    <row r="56" spans="1:11" x14ac:dyDescent="0.25">
      <c r="A56" s="2"/>
      <c r="B56" s="2"/>
      <c r="C56" s="2"/>
      <c r="D56" s="2"/>
      <c r="E56" s="2"/>
      <c r="F56" s="2"/>
      <c r="G56" s="2"/>
      <c r="H56" s="2"/>
      <c r="I56" s="2"/>
      <c r="J56" s="2"/>
      <c r="K56" s="2"/>
    </row>
    <row r="57" spans="1:11" x14ac:dyDescent="0.25">
      <c r="A57" s="2"/>
      <c r="B57" s="46" t="str">
        <f>CONCATENATE( "10. ", 'Base '!AO2)</f>
        <v>10. Componente Urbano - la disponibilidad de redes primarias y secundarias de vías y servicios públicos a corto y mediano plazo</v>
      </c>
      <c r="C57" s="46"/>
      <c r="D57" s="46"/>
      <c r="E57" s="46"/>
      <c r="F57" s="46"/>
      <c r="G57" s="2"/>
      <c r="H57" s="2"/>
      <c r="I57" s="2"/>
      <c r="J57" s="2"/>
      <c r="K57" s="2"/>
    </row>
    <row r="58" spans="1:11" x14ac:dyDescent="0.25">
      <c r="A58" s="2"/>
      <c r="B58" s="46"/>
      <c r="C58" s="46"/>
      <c r="D58" s="46"/>
      <c r="E58" s="46"/>
      <c r="F58" s="46"/>
      <c r="G58" s="2"/>
      <c r="H58" s="17" t="str">
        <f>VLOOKUP($C$6,Preguntas,40,FALSE)</f>
        <v xml:space="preserve">No aplica </v>
      </c>
      <c r="I58" s="2"/>
      <c r="J58" s="2"/>
      <c r="K58" s="2"/>
    </row>
    <row r="59" spans="1:11" x14ac:dyDescent="0.25">
      <c r="A59" s="2"/>
      <c r="B59" s="46"/>
      <c r="C59" s="46"/>
      <c r="D59" s="46"/>
      <c r="E59" s="46"/>
      <c r="F59" s="46"/>
      <c r="G59" s="2"/>
      <c r="H59" s="2"/>
      <c r="I59" s="2"/>
      <c r="J59" s="2"/>
      <c r="K59" s="2"/>
    </row>
    <row r="60" spans="1:11" x14ac:dyDescent="0.25">
      <c r="A60" s="2"/>
      <c r="B60" s="46"/>
      <c r="C60" s="46"/>
      <c r="D60" s="46"/>
      <c r="E60" s="46"/>
      <c r="F60" s="46"/>
      <c r="G60" s="2"/>
      <c r="H60" s="2"/>
      <c r="I60" s="2"/>
      <c r="J60" s="2"/>
      <c r="K60" s="2"/>
    </row>
    <row r="61" spans="1:11" x14ac:dyDescent="0.25">
      <c r="A61" s="2"/>
      <c r="B61" s="2"/>
      <c r="C61" s="2"/>
      <c r="D61" s="2"/>
      <c r="E61" s="2"/>
      <c r="F61" s="2"/>
      <c r="G61" s="2"/>
      <c r="H61" s="2"/>
      <c r="I61" s="2"/>
      <c r="J61" s="2"/>
      <c r="K61" s="2"/>
    </row>
    <row r="62" spans="1:11" ht="15" customHeight="1" x14ac:dyDescent="0.25">
      <c r="A62" s="2"/>
      <c r="B62" s="46" t="str">
        <f>CONCATENATE( "11. ", 'Base '!AP2)</f>
        <v>11. Componente Urbano - la localización prevista para equipamientos colectivos y espacios públicos para parques y zonas verdes públicas</v>
      </c>
      <c r="C62" s="44"/>
      <c r="D62" s="44"/>
      <c r="E62" s="44"/>
      <c r="F62" s="44"/>
      <c r="G62" s="2"/>
      <c r="H62" s="2"/>
      <c r="I62" s="2"/>
      <c r="J62" s="2"/>
      <c r="K62" s="2"/>
    </row>
    <row r="63" spans="1:11" x14ac:dyDescent="0.25">
      <c r="A63" s="2"/>
      <c r="B63" s="44"/>
      <c r="C63" s="44"/>
      <c r="D63" s="44"/>
      <c r="E63" s="44"/>
      <c r="F63" s="44"/>
      <c r="G63" s="2"/>
      <c r="H63" s="17" t="str">
        <f>VLOOKUP($C$6,Preguntas,41,FALSE)</f>
        <v xml:space="preserve">No aplica </v>
      </c>
      <c r="I63" s="2"/>
      <c r="J63" s="2"/>
      <c r="K63" s="2"/>
    </row>
    <row r="64" spans="1:11" x14ac:dyDescent="0.25">
      <c r="A64" s="2"/>
      <c r="B64" s="44"/>
      <c r="C64" s="44"/>
      <c r="D64" s="44"/>
      <c r="E64" s="44"/>
      <c r="F64" s="44"/>
      <c r="G64" s="2"/>
      <c r="H64" s="2"/>
      <c r="I64" s="2"/>
      <c r="J64" s="2"/>
      <c r="K64" s="2"/>
    </row>
    <row r="65" spans="1:11" x14ac:dyDescent="0.25">
      <c r="A65" s="2"/>
      <c r="B65" s="44"/>
      <c r="C65" s="44"/>
      <c r="D65" s="44"/>
      <c r="E65" s="44"/>
      <c r="F65" s="44"/>
      <c r="G65" s="2"/>
      <c r="H65" s="2"/>
      <c r="I65" s="2"/>
      <c r="J65" s="2"/>
      <c r="K65" s="2"/>
    </row>
    <row r="66" spans="1:11" ht="15" customHeight="1" x14ac:dyDescent="0.25">
      <c r="A66" s="2"/>
      <c r="B66" s="46" t="str">
        <f>CONCATENATE( "12. ", 'Base '!AQ2)</f>
        <v>12. Componente Urbano - las cesiones urbanísticas gratuitas correspondientes a dichas infraestructuras.</v>
      </c>
      <c r="C66" s="44"/>
      <c r="D66" s="44"/>
      <c r="E66" s="44"/>
      <c r="F66" s="44"/>
      <c r="G66" s="2"/>
      <c r="H66" s="17" t="str">
        <f>VLOOKUP($C$6,Preguntas,42,FALSE)</f>
        <v xml:space="preserve">No aplica </v>
      </c>
      <c r="I66" s="2"/>
      <c r="J66" s="2"/>
      <c r="K66" s="2"/>
    </row>
    <row r="67" spans="1:11" x14ac:dyDescent="0.25">
      <c r="A67" s="2"/>
      <c r="B67" s="44"/>
      <c r="C67" s="44"/>
      <c r="D67" s="44"/>
      <c r="E67" s="44"/>
      <c r="F67" s="44"/>
      <c r="G67" s="2"/>
      <c r="H67" s="2"/>
      <c r="I67" s="2"/>
      <c r="J67" s="2"/>
      <c r="K67" s="2"/>
    </row>
    <row r="68" spans="1:11" x14ac:dyDescent="0.25">
      <c r="A68" s="2"/>
      <c r="B68" s="44"/>
      <c r="C68" s="44"/>
      <c r="D68" s="44"/>
      <c r="E68" s="44"/>
      <c r="F68" s="44"/>
      <c r="G68" s="2"/>
      <c r="H68" s="2"/>
      <c r="I68" s="2"/>
      <c r="J68" s="2"/>
      <c r="K68" s="2"/>
    </row>
    <row r="69" spans="1:11" x14ac:dyDescent="0.25">
      <c r="A69" s="2"/>
      <c r="B69" s="20"/>
      <c r="C69" s="20"/>
      <c r="D69" s="20"/>
      <c r="E69" s="20"/>
      <c r="F69" s="20"/>
      <c r="G69" s="2"/>
      <c r="H69" s="2"/>
      <c r="I69" s="2"/>
      <c r="J69" s="2"/>
      <c r="K69" s="2"/>
    </row>
    <row r="70" spans="1:11" ht="15" customHeight="1" x14ac:dyDescent="0.25">
      <c r="A70" s="2"/>
      <c r="B70" s="46" t="str">
        <f>CONCATENATE("13. ", 'Base '!AR2)</f>
        <v xml:space="preserve">13. Componente Urbano - las áreas de conservación y protección de los recursos naturales, paisajísticos </v>
      </c>
      <c r="C70" s="46"/>
      <c r="D70" s="46"/>
      <c r="E70" s="46"/>
      <c r="F70" s="46"/>
      <c r="G70" s="2"/>
      <c r="H70" s="2"/>
      <c r="I70" s="2"/>
      <c r="J70" s="2"/>
      <c r="K70" s="2"/>
    </row>
    <row r="71" spans="1:11" x14ac:dyDescent="0.25">
      <c r="A71" s="2"/>
      <c r="B71" s="46"/>
      <c r="C71" s="46"/>
      <c r="D71" s="46"/>
      <c r="E71" s="46"/>
      <c r="F71" s="46"/>
      <c r="G71" s="2"/>
      <c r="H71" s="17" t="str">
        <f>VLOOKUP($C$6,Preguntas,43,FALSE)</f>
        <v xml:space="preserve">No aplica </v>
      </c>
      <c r="I71" s="2"/>
      <c r="J71" s="2"/>
      <c r="K71" s="2"/>
    </row>
    <row r="72" spans="1:11" x14ac:dyDescent="0.25">
      <c r="A72" s="2"/>
      <c r="B72" s="46"/>
      <c r="C72" s="46"/>
      <c r="D72" s="46"/>
      <c r="E72" s="46"/>
      <c r="F72" s="46"/>
      <c r="G72" s="2"/>
      <c r="H72" s="2"/>
      <c r="I72" s="2"/>
      <c r="J72" s="2"/>
      <c r="K72" s="2"/>
    </row>
    <row r="73" spans="1:11" x14ac:dyDescent="0.25">
      <c r="A73" s="2"/>
      <c r="B73" s="46" t="str">
        <f>CONCATENATE( "14. ", 'Base '!AS2)</f>
        <v>14. Componente Urbano - conjuntos urbanos, históricos y culturales de conformidad con la legislación general aplicable a cada caso y las normas urbanísticas que los complementan</v>
      </c>
      <c r="C73" s="44"/>
      <c r="D73" s="44"/>
      <c r="E73" s="44"/>
      <c r="F73" s="44"/>
      <c r="G73" s="2"/>
      <c r="H73" s="2"/>
      <c r="I73" s="2"/>
      <c r="J73" s="2"/>
      <c r="K73" s="2"/>
    </row>
    <row r="74" spans="1:11" x14ac:dyDescent="0.25">
      <c r="A74" s="2"/>
      <c r="B74" s="44"/>
      <c r="C74" s="44"/>
      <c r="D74" s="44"/>
      <c r="E74" s="44"/>
      <c r="F74" s="44"/>
      <c r="G74" s="2"/>
      <c r="H74" s="17" t="str">
        <f>VLOOKUP($C$6,Preguntas,44,FALSE)</f>
        <v xml:space="preserve">No aplica </v>
      </c>
      <c r="I74" s="2"/>
      <c r="J74" s="2"/>
      <c r="K74" s="2"/>
    </row>
    <row r="75" spans="1:11" x14ac:dyDescent="0.25">
      <c r="A75" s="2"/>
      <c r="B75" s="44"/>
      <c r="C75" s="44"/>
      <c r="D75" s="44"/>
      <c r="E75" s="44"/>
      <c r="F75" s="44"/>
      <c r="G75" s="2"/>
      <c r="H75" s="2"/>
      <c r="I75" s="2"/>
      <c r="J75" s="2"/>
      <c r="K75" s="2"/>
    </row>
    <row r="76" spans="1:11" x14ac:dyDescent="0.25">
      <c r="A76" s="2"/>
      <c r="B76" s="44"/>
      <c r="C76" s="44"/>
      <c r="D76" s="44"/>
      <c r="E76" s="44"/>
      <c r="F76" s="44"/>
      <c r="G76" s="2"/>
      <c r="H76" s="2"/>
      <c r="I76" s="2"/>
      <c r="J76" s="2"/>
      <c r="K76" s="2"/>
    </row>
    <row r="77" spans="1:11" x14ac:dyDescent="0.25">
      <c r="A77" s="2"/>
      <c r="B77" s="2"/>
      <c r="C77" s="2"/>
      <c r="D77" s="2"/>
      <c r="E77" s="2"/>
      <c r="F77" s="2"/>
      <c r="G77" s="2"/>
      <c r="H77" s="2"/>
      <c r="I77" s="2"/>
      <c r="J77" s="2"/>
      <c r="K77" s="2"/>
    </row>
    <row r="78" spans="1:11" x14ac:dyDescent="0.25">
      <c r="A78" s="2"/>
      <c r="B78" s="46" t="str">
        <f>CONCATENATE("15. ", 'Base '!AT2)</f>
        <v>15. Componente Urbano - áreas expuestas a amenazas y riesgos naturales.</v>
      </c>
      <c r="C78" s="44"/>
      <c r="D78" s="44"/>
      <c r="E78" s="44"/>
      <c r="F78" s="44"/>
      <c r="G78" s="2"/>
      <c r="H78" s="17" t="str">
        <f>VLOOKUP($C$6,Preguntas,45,FALSE)</f>
        <v xml:space="preserve">No aplica </v>
      </c>
      <c r="I78" s="2"/>
      <c r="J78" s="2"/>
      <c r="K78" s="2"/>
    </row>
    <row r="79" spans="1:11" x14ac:dyDescent="0.25">
      <c r="A79" s="2"/>
      <c r="B79" s="44"/>
      <c r="C79" s="44"/>
      <c r="D79" s="44"/>
      <c r="E79" s="44"/>
      <c r="F79" s="44"/>
      <c r="G79" s="2"/>
      <c r="H79" s="2"/>
      <c r="I79" s="2"/>
      <c r="J79" s="2"/>
      <c r="K79" s="2"/>
    </row>
    <row r="80" spans="1:11" x14ac:dyDescent="0.25">
      <c r="A80" s="2"/>
      <c r="B80" s="2"/>
      <c r="C80" s="2"/>
      <c r="D80" s="2"/>
      <c r="E80" s="2"/>
      <c r="F80" s="2"/>
      <c r="G80" s="2"/>
      <c r="H80" s="2"/>
      <c r="I80" s="2"/>
      <c r="J80" s="2"/>
      <c r="K80" s="2"/>
    </row>
    <row r="81" spans="1:11" x14ac:dyDescent="0.25">
      <c r="A81" s="2"/>
      <c r="B81" s="46" t="str">
        <f>CONCATENATE("16. ", 'Base '!AU2)</f>
        <v>16. Componente Urbano -  La estrategia de mediano plazo para el desarrollo de programas de vivienda de interés social; incluyendo los de mejoramiento integral, la cual incluirá las directrices y parámetros para la definición de usos para vivienda de interés social, tanto en suelos urbanos como de expansión urbana, y el señalamiento de los correspondientes instrumentos de gestión; así como los mecanismos para la reubicación de los asentamientos humanos localizados en zonas de alto riesgo para la salud e integridad de sus habitantes, incluyendo lo relacionado con la transformación de las zonas reubicadas para evitar su nueva ocupación.</v>
      </c>
      <c r="C81" s="44"/>
      <c r="D81" s="44"/>
      <c r="E81" s="44"/>
      <c r="F81" s="44"/>
      <c r="G81" s="2"/>
      <c r="H81" s="2"/>
      <c r="I81" s="2"/>
      <c r="J81" s="2"/>
      <c r="K81" s="2"/>
    </row>
    <row r="82" spans="1:11" x14ac:dyDescent="0.25">
      <c r="A82" s="2"/>
      <c r="B82" s="44"/>
      <c r="C82" s="44"/>
      <c r="D82" s="44"/>
      <c r="E82" s="44"/>
      <c r="F82" s="44"/>
      <c r="G82" s="2"/>
      <c r="H82" s="2"/>
      <c r="I82" s="2"/>
      <c r="J82" s="2"/>
      <c r="K82" s="2"/>
    </row>
    <row r="83" spans="1:11" x14ac:dyDescent="0.25">
      <c r="A83" s="2"/>
      <c r="B83" s="44"/>
      <c r="C83" s="44"/>
      <c r="D83" s="44"/>
      <c r="E83" s="44"/>
      <c r="F83" s="44"/>
      <c r="G83" s="2"/>
      <c r="H83" s="2"/>
      <c r="I83" s="2"/>
      <c r="J83" s="2"/>
      <c r="K83" s="2"/>
    </row>
    <row r="84" spans="1:11" x14ac:dyDescent="0.25">
      <c r="A84" s="2"/>
      <c r="B84" s="44"/>
      <c r="C84" s="44"/>
      <c r="D84" s="44"/>
      <c r="E84" s="44"/>
      <c r="F84" s="44"/>
      <c r="G84" s="2"/>
      <c r="H84" s="2"/>
      <c r="I84" s="2"/>
      <c r="J84" s="2"/>
      <c r="K84" s="2"/>
    </row>
    <row r="85" spans="1:11" x14ac:dyDescent="0.25">
      <c r="A85" s="2"/>
      <c r="B85" s="44"/>
      <c r="C85" s="44"/>
      <c r="D85" s="44"/>
      <c r="E85" s="44"/>
      <c r="F85" s="44"/>
      <c r="G85" s="2"/>
      <c r="H85" s="2"/>
      <c r="I85" s="2"/>
      <c r="J85" s="2"/>
      <c r="K85" s="2"/>
    </row>
    <row r="86" spans="1:11" x14ac:dyDescent="0.25">
      <c r="A86" s="2"/>
      <c r="B86" s="44"/>
      <c r="C86" s="44"/>
      <c r="D86" s="44"/>
      <c r="E86" s="44"/>
      <c r="F86" s="44"/>
      <c r="G86" s="2"/>
      <c r="H86" s="17" t="str">
        <f>VLOOKUP($C$6,Preguntas,46,FALSE)</f>
        <v xml:space="preserve">No aplica </v>
      </c>
      <c r="I86" s="2"/>
      <c r="J86" s="2"/>
      <c r="K86" s="2"/>
    </row>
    <row r="87" spans="1:11" x14ac:dyDescent="0.25">
      <c r="A87" s="2"/>
      <c r="B87" s="44"/>
      <c r="C87" s="44"/>
      <c r="D87" s="44"/>
      <c r="E87" s="44"/>
      <c r="F87" s="44"/>
      <c r="G87" s="2"/>
      <c r="H87" s="2"/>
      <c r="I87" s="2"/>
      <c r="J87" s="2"/>
      <c r="K87" s="2"/>
    </row>
    <row r="88" spans="1:11" x14ac:dyDescent="0.25">
      <c r="A88" s="2"/>
      <c r="B88" s="44"/>
      <c r="C88" s="44"/>
      <c r="D88" s="44"/>
      <c r="E88" s="44"/>
      <c r="F88" s="44"/>
      <c r="G88" s="2"/>
      <c r="H88" s="2"/>
      <c r="I88" s="2"/>
      <c r="J88" s="2"/>
      <c r="K88" s="2"/>
    </row>
    <row r="89" spans="1:11" x14ac:dyDescent="0.25">
      <c r="A89" s="2"/>
      <c r="B89" s="44"/>
      <c r="C89" s="44"/>
      <c r="D89" s="44"/>
      <c r="E89" s="44"/>
      <c r="F89" s="44"/>
      <c r="G89" s="2"/>
      <c r="H89" s="2"/>
      <c r="I89" s="2"/>
      <c r="J89" s="2"/>
      <c r="K89" s="2"/>
    </row>
    <row r="90" spans="1:11" x14ac:dyDescent="0.25">
      <c r="A90" s="2"/>
      <c r="B90" s="44"/>
      <c r="C90" s="44"/>
      <c r="D90" s="44"/>
      <c r="E90" s="44"/>
      <c r="F90" s="44"/>
      <c r="G90" s="2"/>
      <c r="H90" s="2"/>
      <c r="I90" s="2"/>
      <c r="J90" s="2"/>
      <c r="K90" s="2"/>
    </row>
    <row r="91" spans="1:11" x14ac:dyDescent="0.25">
      <c r="A91" s="2"/>
      <c r="B91" s="44"/>
      <c r="C91" s="44"/>
      <c r="D91" s="44"/>
      <c r="E91" s="44"/>
      <c r="F91" s="44"/>
      <c r="G91" s="2"/>
      <c r="H91" s="2"/>
      <c r="I91" s="2"/>
      <c r="J91" s="2"/>
      <c r="K91" s="2"/>
    </row>
    <row r="92" spans="1:11" x14ac:dyDescent="0.25">
      <c r="A92" s="2"/>
      <c r="B92" s="44"/>
      <c r="C92" s="44"/>
      <c r="D92" s="44"/>
      <c r="E92" s="44"/>
      <c r="F92" s="44"/>
      <c r="G92" s="2"/>
      <c r="H92" s="2"/>
      <c r="I92" s="2"/>
      <c r="J92" s="2"/>
      <c r="K92" s="2"/>
    </row>
    <row r="93" spans="1:11" x14ac:dyDescent="0.25">
      <c r="A93" s="2"/>
      <c r="B93" s="21"/>
      <c r="C93" s="21"/>
      <c r="D93" s="21"/>
      <c r="E93" s="21"/>
      <c r="F93" s="21"/>
      <c r="G93" s="2"/>
      <c r="H93" s="2"/>
      <c r="I93" s="2"/>
      <c r="J93" s="2"/>
      <c r="K93" s="2"/>
    </row>
    <row r="94" spans="1:11" x14ac:dyDescent="0.25">
      <c r="A94" s="2"/>
      <c r="B94" s="21"/>
      <c r="C94" s="21"/>
      <c r="D94" s="21"/>
      <c r="E94" s="21"/>
      <c r="F94" s="21"/>
      <c r="G94" s="2"/>
      <c r="H94" s="2"/>
      <c r="I94" s="2"/>
      <c r="J94" s="2"/>
      <c r="K94" s="2"/>
    </row>
    <row r="95" spans="1:11" x14ac:dyDescent="0.25">
      <c r="A95" s="2"/>
      <c r="B95" s="21"/>
      <c r="C95" s="21"/>
      <c r="D95" s="21"/>
      <c r="E95" s="21"/>
      <c r="F95" s="21"/>
      <c r="G95" s="2"/>
      <c r="H95" s="2"/>
      <c r="I95" s="2"/>
      <c r="J95" s="2"/>
      <c r="K95" s="2"/>
    </row>
    <row r="96" spans="1:11" x14ac:dyDescent="0.25">
      <c r="A96" s="2"/>
      <c r="B96" s="21"/>
      <c r="C96" s="21"/>
      <c r="D96" s="21"/>
      <c r="E96" s="21"/>
      <c r="F96" s="21"/>
      <c r="G96" s="2"/>
      <c r="H96" s="2"/>
      <c r="I96" s="2"/>
      <c r="J96" s="2"/>
      <c r="K96" s="2"/>
    </row>
    <row r="97" spans="1:11" x14ac:dyDescent="0.25">
      <c r="A97" s="2"/>
      <c r="B97" s="21"/>
      <c r="C97" s="21"/>
      <c r="D97" s="21"/>
      <c r="E97" s="21"/>
      <c r="F97" s="21"/>
      <c r="G97" s="2"/>
      <c r="H97" s="2"/>
      <c r="I97" s="2"/>
      <c r="J97" s="2"/>
      <c r="K97" s="2"/>
    </row>
    <row r="98" spans="1:11" x14ac:dyDescent="0.25">
      <c r="A98" s="2"/>
      <c r="B98" s="2"/>
      <c r="C98" s="21"/>
      <c r="D98" s="21"/>
      <c r="E98" s="21"/>
      <c r="F98" s="21"/>
      <c r="G98" s="2"/>
      <c r="H98" s="2"/>
      <c r="I98" s="2"/>
      <c r="J98" s="2"/>
      <c r="K98" s="2"/>
    </row>
    <row r="99" spans="1:11" ht="15" customHeight="1" x14ac:dyDescent="0.25">
      <c r="A99" s="2"/>
      <c r="B99" s="46" t="str">
        <f>CONCATENATE("17. ", 'Base '!AV2)</f>
        <v>17. Componente Urbano - La definición de los procedimientos e instrumentos de gestión y actuación urbanística requeridos para la administración y ejecución de las políticas y decisiones adoptadas, así como de los criterios generales para su conveniente aplicación, incluida la adopción de los instrumentos para financiar el desarrollo urbano de acuerdo con lo que se establece en la presente Ley y en la Ley 9 de 1989.</v>
      </c>
      <c r="C99" s="46"/>
      <c r="D99" s="46"/>
      <c r="E99" s="46"/>
      <c r="F99" s="46"/>
      <c r="G99" s="2"/>
      <c r="H99" s="2"/>
      <c r="I99" s="2"/>
      <c r="J99" s="2"/>
      <c r="K99" s="2"/>
    </row>
    <row r="100" spans="1:11" x14ac:dyDescent="0.25">
      <c r="A100" s="2"/>
      <c r="B100" s="46"/>
      <c r="C100" s="46"/>
      <c r="D100" s="46"/>
      <c r="E100" s="46"/>
      <c r="F100" s="46"/>
      <c r="G100" s="2"/>
      <c r="H100" s="2"/>
      <c r="I100" s="2"/>
      <c r="J100" s="2"/>
      <c r="K100" s="2"/>
    </row>
    <row r="101" spans="1:11" x14ac:dyDescent="0.25">
      <c r="A101" s="2"/>
      <c r="B101" s="46"/>
      <c r="C101" s="46"/>
      <c r="D101" s="46"/>
      <c r="E101" s="46"/>
      <c r="F101" s="46"/>
      <c r="G101" s="2"/>
      <c r="H101" s="2"/>
      <c r="I101" s="2"/>
      <c r="J101" s="2"/>
      <c r="K101" s="2"/>
    </row>
    <row r="102" spans="1:11" x14ac:dyDescent="0.25">
      <c r="A102" s="2"/>
      <c r="B102" s="46"/>
      <c r="C102" s="46"/>
      <c r="D102" s="46"/>
      <c r="E102" s="46"/>
      <c r="F102" s="46"/>
      <c r="G102" s="2"/>
      <c r="H102" s="17" t="str">
        <f>VLOOKUP($C$6,Preguntas,47,FALSE)</f>
        <v xml:space="preserve">No aplica </v>
      </c>
      <c r="I102" s="2"/>
      <c r="J102" s="2"/>
      <c r="K102" s="2"/>
    </row>
    <row r="103" spans="1:11" x14ac:dyDescent="0.25">
      <c r="A103" s="2"/>
      <c r="B103" s="46"/>
      <c r="C103" s="46"/>
      <c r="D103" s="46"/>
      <c r="E103" s="46"/>
      <c r="F103" s="46"/>
      <c r="G103" s="2"/>
      <c r="H103" s="2"/>
      <c r="I103" s="2"/>
      <c r="J103" s="2"/>
      <c r="K103" s="2"/>
    </row>
    <row r="104" spans="1:11" x14ac:dyDescent="0.25">
      <c r="A104" s="2"/>
      <c r="B104" s="44"/>
      <c r="C104" s="44"/>
      <c r="D104" s="44"/>
      <c r="E104" s="44"/>
      <c r="F104" s="44"/>
      <c r="G104" s="2"/>
      <c r="H104" s="2"/>
      <c r="I104" s="2"/>
      <c r="J104" s="2"/>
      <c r="K104" s="2"/>
    </row>
    <row r="105" spans="1:11" x14ac:dyDescent="0.25">
      <c r="A105" s="2"/>
      <c r="B105" s="44"/>
      <c r="C105" s="44"/>
      <c r="D105" s="44"/>
      <c r="E105" s="44"/>
      <c r="F105" s="44"/>
      <c r="G105" s="2"/>
      <c r="H105" s="2"/>
      <c r="I105" s="2"/>
      <c r="J105" s="2"/>
      <c r="K105" s="2"/>
    </row>
    <row r="106" spans="1:11" x14ac:dyDescent="0.25">
      <c r="A106" s="2"/>
      <c r="B106" s="44"/>
      <c r="C106" s="44"/>
      <c r="D106" s="44"/>
      <c r="E106" s="44"/>
      <c r="F106" s="44"/>
      <c r="G106" s="2"/>
      <c r="H106" s="2"/>
      <c r="I106" s="2"/>
      <c r="J106" s="2"/>
      <c r="K106" s="2"/>
    </row>
    <row r="107" spans="1:11" x14ac:dyDescent="0.25">
      <c r="A107" s="2"/>
      <c r="B107" s="44"/>
      <c r="C107" s="44"/>
      <c r="D107" s="44"/>
      <c r="E107" s="44"/>
      <c r="F107" s="44"/>
      <c r="G107" s="2"/>
      <c r="H107" s="2"/>
      <c r="I107" s="2"/>
      <c r="J107" s="2"/>
      <c r="K107" s="2"/>
    </row>
    <row r="108" spans="1:11" x14ac:dyDescent="0.25">
      <c r="A108" s="2"/>
      <c r="B108" s="21"/>
      <c r="C108" s="21"/>
      <c r="D108" s="21"/>
      <c r="E108" s="21"/>
      <c r="F108" s="21"/>
      <c r="G108" s="2"/>
      <c r="H108" s="2"/>
      <c r="I108" s="2"/>
      <c r="J108" s="2"/>
      <c r="K108" s="2"/>
    </row>
    <row r="109" spans="1:11" x14ac:dyDescent="0.25">
      <c r="A109" s="2"/>
      <c r="B109" s="46" t="str">
        <f>CONCATENATE("18. ", 'Base '!AW2)</f>
        <v>18. Componente Urbano - Planes Parciales y Unidades de Actuación Urbanística.</v>
      </c>
      <c r="C109" s="44"/>
      <c r="D109" s="44"/>
      <c r="E109" s="44"/>
      <c r="F109" s="44"/>
      <c r="G109" s="2"/>
      <c r="H109" s="17" t="str">
        <f>VLOOKUP($C$6,Preguntas,48,FALSE)</f>
        <v xml:space="preserve">No aplica </v>
      </c>
      <c r="I109" s="2"/>
      <c r="J109" s="2"/>
      <c r="K109" s="2"/>
    </row>
    <row r="110" spans="1:11" x14ac:dyDescent="0.25">
      <c r="A110" s="2"/>
      <c r="B110" s="44"/>
      <c r="C110" s="44"/>
      <c r="D110" s="44"/>
      <c r="E110" s="44"/>
      <c r="F110" s="44"/>
      <c r="G110" s="2"/>
      <c r="H110" s="2"/>
      <c r="I110" s="2"/>
      <c r="J110" s="2"/>
      <c r="K110" s="2"/>
    </row>
    <row r="111" spans="1:11" x14ac:dyDescent="0.25">
      <c r="A111" s="2"/>
      <c r="B111" s="21"/>
      <c r="C111" s="21"/>
      <c r="D111" s="21"/>
      <c r="E111" s="21"/>
      <c r="F111" s="21"/>
      <c r="G111" s="2"/>
      <c r="H111" s="2"/>
      <c r="I111" s="2"/>
      <c r="J111" s="2"/>
      <c r="K111" s="2"/>
    </row>
    <row r="112" spans="1:11" x14ac:dyDescent="0.25">
      <c r="A112" s="2"/>
      <c r="B112" s="46" t="str">
        <f>CONCATENATE("19. ", 'Base '!AX2)</f>
        <v>19. Componente Urbano -  La expedición de normas urbanísticas generales sobre usos e intensidad de usos del suelo, actuaciones, tratamientos y procedimientos de parcelación, urbanización, construcción e incorporación al desarrollo de las diferentes zonas comprendidas dentro del perímetro urbano y el suelo de expansión. Se incluirán especificaciones de cesiones urbanísticas, aislamientos, volumetrías y alturas; la determinación de las zonas de mejoramiento integral, si las hay, y las demás que consideren convenientes las autoridades distritales o municipales.</v>
      </c>
      <c r="C112" s="44"/>
      <c r="D112" s="44"/>
      <c r="E112" s="44"/>
      <c r="F112" s="44"/>
      <c r="G112" s="2"/>
      <c r="H112" s="2"/>
      <c r="I112" s="2"/>
      <c r="J112" s="2"/>
      <c r="K112" s="2"/>
    </row>
    <row r="113" spans="1:11" x14ac:dyDescent="0.25">
      <c r="A113" s="2"/>
      <c r="B113" s="44"/>
      <c r="C113" s="44"/>
      <c r="D113" s="44"/>
      <c r="E113" s="44"/>
      <c r="F113" s="44"/>
      <c r="G113" s="2"/>
      <c r="H113" s="2"/>
      <c r="I113" s="2"/>
      <c r="J113" s="2"/>
      <c r="K113" s="2"/>
    </row>
    <row r="114" spans="1:11" x14ac:dyDescent="0.25">
      <c r="A114" s="2"/>
      <c r="B114" s="44"/>
      <c r="C114" s="44"/>
      <c r="D114" s="44"/>
      <c r="E114" s="44"/>
      <c r="F114" s="44"/>
      <c r="G114" s="2"/>
      <c r="H114" s="2"/>
      <c r="I114" s="2"/>
      <c r="J114" s="2"/>
      <c r="K114" s="2"/>
    </row>
    <row r="115" spans="1:11" x14ac:dyDescent="0.25">
      <c r="A115" s="2"/>
      <c r="B115" s="44"/>
      <c r="C115" s="44"/>
      <c r="D115" s="44"/>
      <c r="E115" s="44"/>
      <c r="F115" s="44"/>
      <c r="G115" s="2"/>
      <c r="H115" s="2"/>
      <c r="I115" s="2"/>
      <c r="J115" s="2"/>
      <c r="K115" s="2"/>
    </row>
    <row r="116" spans="1:11" x14ac:dyDescent="0.25">
      <c r="A116" s="2"/>
      <c r="B116" s="44"/>
      <c r="C116" s="44"/>
      <c r="D116" s="44"/>
      <c r="E116" s="44"/>
      <c r="F116" s="44"/>
      <c r="G116" s="2"/>
      <c r="H116" s="2"/>
      <c r="I116" s="2"/>
      <c r="J116" s="2"/>
      <c r="K116" s="2"/>
    </row>
    <row r="117" spans="1:11" x14ac:dyDescent="0.25">
      <c r="A117" s="2"/>
      <c r="B117" s="44"/>
      <c r="C117" s="44"/>
      <c r="D117" s="44"/>
      <c r="E117" s="44"/>
      <c r="F117" s="44"/>
      <c r="G117" s="2"/>
      <c r="H117" s="17" t="str">
        <f>VLOOKUP($C$6,Preguntas,49,FALSE)</f>
        <v xml:space="preserve">No aplica </v>
      </c>
      <c r="I117" s="2"/>
      <c r="J117" s="2"/>
      <c r="K117" s="2"/>
    </row>
    <row r="118" spans="1:11" x14ac:dyDescent="0.25">
      <c r="A118" s="2"/>
      <c r="B118" s="44"/>
      <c r="C118" s="44"/>
      <c r="D118" s="44"/>
      <c r="E118" s="44"/>
      <c r="F118" s="44"/>
      <c r="G118" s="2"/>
      <c r="H118" s="2"/>
      <c r="I118" s="2"/>
      <c r="J118" s="2"/>
      <c r="K118" s="2"/>
    </row>
    <row r="119" spans="1:11" x14ac:dyDescent="0.25">
      <c r="A119" s="2"/>
      <c r="B119" s="44"/>
      <c r="C119" s="44"/>
      <c r="D119" s="44"/>
      <c r="E119" s="44"/>
      <c r="F119" s="44"/>
      <c r="G119" s="2"/>
      <c r="H119" s="2"/>
      <c r="I119" s="2"/>
      <c r="J119" s="2"/>
      <c r="K119" s="2"/>
    </row>
    <row r="120" spans="1:11" x14ac:dyDescent="0.25">
      <c r="A120" s="2"/>
      <c r="B120" s="44"/>
      <c r="C120" s="44"/>
      <c r="D120" s="44"/>
      <c r="E120" s="44"/>
      <c r="F120" s="44"/>
      <c r="G120" s="2"/>
      <c r="H120" s="2"/>
      <c r="I120" s="2"/>
      <c r="J120" s="2"/>
      <c r="K120" s="2"/>
    </row>
    <row r="121" spans="1:11" x14ac:dyDescent="0.25">
      <c r="A121" s="2"/>
      <c r="B121" s="44"/>
      <c r="C121" s="44"/>
      <c r="D121" s="44"/>
      <c r="E121" s="44"/>
      <c r="F121" s="44"/>
      <c r="G121" s="2"/>
      <c r="H121" s="2"/>
      <c r="I121" s="2"/>
      <c r="J121" s="2"/>
      <c r="K121" s="2"/>
    </row>
    <row r="122" spans="1:11" x14ac:dyDescent="0.25">
      <c r="A122" s="2"/>
      <c r="B122" s="44"/>
      <c r="C122" s="44"/>
      <c r="D122" s="44"/>
      <c r="E122" s="44"/>
      <c r="F122" s="44"/>
      <c r="G122" s="2"/>
      <c r="H122" s="2"/>
      <c r="I122" s="2"/>
      <c r="J122" s="2"/>
      <c r="K122" s="2"/>
    </row>
    <row r="123" spans="1:11" x14ac:dyDescent="0.25">
      <c r="A123" s="2"/>
      <c r="B123" s="44"/>
      <c r="C123" s="44"/>
      <c r="D123" s="44"/>
      <c r="E123" s="44"/>
      <c r="F123" s="44"/>
      <c r="G123" s="2"/>
      <c r="H123" s="2"/>
      <c r="I123" s="2"/>
      <c r="J123" s="2"/>
      <c r="K123" s="2"/>
    </row>
    <row r="124" spans="1:11" x14ac:dyDescent="0.25">
      <c r="A124" s="2"/>
      <c r="B124" s="21"/>
      <c r="C124" s="21"/>
      <c r="D124" s="21"/>
      <c r="E124" s="21"/>
      <c r="F124" s="21"/>
      <c r="G124" s="2"/>
      <c r="H124" s="2"/>
      <c r="I124" s="2"/>
      <c r="J124" s="2"/>
      <c r="K124" s="2"/>
    </row>
    <row r="125" spans="1:11" x14ac:dyDescent="0.25">
      <c r="A125" s="2"/>
      <c r="B125" s="46" t="str">
        <f>CONCATENATE("20. ", 'Base '!AY2)</f>
        <v>20. Componente Rural -  Las políticas de mediano y corto plazo sobre ocupación del suelo en relación con los asentamientos humanos localizados en estas áreas.</v>
      </c>
      <c r="C125" s="44"/>
      <c r="D125" s="44"/>
      <c r="E125" s="44"/>
      <c r="F125" s="44"/>
      <c r="G125" s="2"/>
      <c r="H125" s="2"/>
      <c r="I125" s="2"/>
      <c r="J125" s="2"/>
      <c r="K125" s="2"/>
    </row>
    <row r="126" spans="1:11" x14ac:dyDescent="0.25">
      <c r="A126" s="2"/>
      <c r="B126" s="44"/>
      <c r="C126" s="44"/>
      <c r="D126" s="44"/>
      <c r="E126" s="44"/>
      <c r="F126" s="44"/>
      <c r="G126" s="2"/>
      <c r="H126" s="17" t="str">
        <f>VLOOKUP($C$6,Preguntas,50,FALSE)</f>
        <v xml:space="preserve">No aplica </v>
      </c>
      <c r="I126" s="2"/>
      <c r="J126" s="2"/>
      <c r="K126" s="2"/>
    </row>
    <row r="127" spans="1:11" x14ac:dyDescent="0.25">
      <c r="A127" s="2"/>
      <c r="B127" s="44"/>
      <c r="C127" s="44"/>
      <c r="D127" s="44"/>
      <c r="E127" s="44"/>
      <c r="F127" s="44"/>
      <c r="G127" s="2"/>
      <c r="H127" s="2"/>
      <c r="I127" s="2"/>
      <c r="J127" s="2"/>
      <c r="K127" s="2"/>
    </row>
    <row r="128" spans="1:11" x14ac:dyDescent="0.25">
      <c r="A128" s="2"/>
      <c r="B128" s="44"/>
      <c r="C128" s="44"/>
      <c r="D128" s="44"/>
      <c r="E128" s="44"/>
      <c r="F128" s="44"/>
      <c r="G128" s="2"/>
      <c r="H128" s="2"/>
      <c r="I128" s="2"/>
      <c r="J128" s="2"/>
      <c r="K128" s="2"/>
    </row>
    <row r="129" spans="1:11" x14ac:dyDescent="0.25">
      <c r="A129" s="2"/>
      <c r="B129" s="2"/>
      <c r="C129" s="2"/>
      <c r="D129" s="2"/>
      <c r="E129" s="2"/>
      <c r="F129" s="2"/>
      <c r="G129" s="2"/>
      <c r="H129" s="2"/>
      <c r="I129" s="2"/>
      <c r="J129" s="2"/>
      <c r="K129" s="2"/>
    </row>
    <row r="130" spans="1:11" x14ac:dyDescent="0.25">
      <c r="A130" s="2"/>
      <c r="B130" s="46" t="str">
        <f>CONCATENATE("21. ", 'Base '!AZ2)</f>
        <v>21. Componente Rural - El señalamiento de las condiciones de protección, conservación y mejoramiento de las zonas de producción agropecuaria, forestal o minera.</v>
      </c>
      <c r="C130" s="46"/>
      <c r="D130" s="46"/>
      <c r="E130" s="46"/>
      <c r="F130" s="46"/>
      <c r="G130" s="2"/>
      <c r="H130" s="2"/>
      <c r="I130" s="2"/>
      <c r="J130" s="2"/>
      <c r="K130" s="2"/>
    </row>
    <row r="131" spans="1:11" x14ac:dyDescent="0.25">
      <c r="A131" s="2"/>
      <c r="B131" s="46"/>
      <c r="C131" s="46"/>
      <c r="D131" s="46"/>
      <c r="E131" s="46"/>
      <c r="F131" s="46"/>
      <c r="G131" s="2"/>
      <c r="H131" s="2"/>
      <c r="I131" s="2"/>
      <c r="J131" s="2"/>
      <c r="K131" s="2"/>
    </row>
    <row r="132" spans="1:11" x14ac:dyDescent="0.25">
      <c r="A132" s="2"/>
      <c r="B132" s="46"/>
      <c r="C132" s="46"/>
      <c r="D132" s="46"/>
      <c r="E132" s="46"/>
      <c r="F132" s="46"/>
      <c r="G132" s="2"/>
      <c r="H132" s="17" t="str">
        <f>VLOOKUP($C$6,Preguntas,51,FALSE)</f>
        <v xml:space="preserve">No aplica </v>
      </c>
      <c r="I132" s="2"/>
      <c r="J132" s="2"/>
      <c r="K132" s="2"/>
    </row>
    <row r="133" spans="1:11" x14ac:dyDescent="0.25">
      <c r="A133" s="2"/>
      <c r="B133" s="44"/>
      <c r="C133" s="44"/>
      <c r="D133" s="44"/>
      <c r="E133" s="44"/>
      <c r="F133" s="44"/>
      <c r="G133" s="2"/>
      <c r="H133" s="2"/>
      <c r="I133" s="2"/>
      <c r="J133" s="2"/>
      <c r="K133" s="2"/>
    </row>
    <row r="134" spans="1:11" x14ac:dyDescent="0.25">
      <c r="A134" s="2"/>
      <c r="B134" s="44"/>
      <c r="C134" s="44"/>
      <c r="D134" s="44"/>
      <c r="E134" s="44"/>
      <c r="F134" s="44"/>
      <c r="G134" s="2"/>
      <c r="H134" s="2"/>
      <c r="I134" s="2"/>
      <c r="J134" s="2"/>
      <c r="K134" s="2"/>
    </row>
    <row r="135" spans="1:11" x14ac:dyDescent="0.25">
      <c r="A135" s="2"/>
      <c r="B135" s="2"/>
      <c r="C135" s="2"/>
      <c r="D135" s="2"/>
      <c r="E135" s="2"/>
      <c r="F135" s="2"/>
      <c r="G135" s="2"/>
      <c r="H135" s="2"/>
      <c r="I135" s="2"/>
      <c r="J135" s="2"/>
      <c r="K135" s="2"/>
    </row>
    <row r="136" spans="1:11" x14ac:dyDescent="0.25">
      <c r="A136" s="2"/>
      <c r="B136" s="46" t="str">
        <f>CONCATENATE("21. ", 'Base '!BA2)</f>
        <v>21. Componente Rural - La delimitación de las áreas de conservación y protección de los recursos naturales paisajísticos, geográficos y ambientales</v>
      </c>
      <c r="C136" s="44"/>
      <c r="D136" s="44"/>
      <c r="E136" s="44"/>
      <c r="F136" s="44"/>
      <c r="G136" s="2"/>
      <c r="H136" s="2"/>
      <c r="I136" s="2"/>
      <c r="J136" s="2"/>
      <c r="K136" s="2"/>
    </row>
    <row r="137" spans="1:11" x14ac:dyDescent="0.25">
      <c r="A137" s="2"/>
      <c r="B137" s="44"/>
      <c r="C137" s="44"/>
      <c r="D137" s="44"/>
      <c r="E137" s="44"/>
      <c r="F137" s="44"/>
      <c r="G137" s="2"/>
      <c r="H137" s="17" t="str">
        <f>VLOOKUP($C$6,Preguntas,52,FALSE)</f>
        <v xml:space="preserve">No aplica </v>
      </c>
      <c r="I137" s="2"/>
      <c r="J137" s="2"/>
      <c r="K137" s="2"/>
    </row>
    <row r="138" spans="1:11" x14ac:dyDescent="0.25">
      <c r="A138" s="2"/>
      <c r="B138" s="44"/>
      <c r="C138" s="44"/>
      <c r="D138" s="44"/>
      <c r="E138" s="44"/>
      <c r="F138" s="44"/>
      <c r="G138" s="2"/>
      <c r="I138" s="2"/>
      <c r="J138" s="2"/>
      <c r="K138" s="2"/>
    </row>
    <row r="139" spans="1:11" x14ac:dyDescent="0.25">
      <c r="A139" s="2"/>
      <c r="B139" s="2"/>
      <c r="C139" s="2"/>
      <c r="D139" s="2"/>
      <c r="E139" s="2"/>
      <c r="F139" s="2"/>
      <c r="G139" s="2"/>
      <c r="H139" s="2"/>
      <c r="I139" s="2"/>
      <c r="J139" s="2"/>
      <c r="K139" s="2"/>
    </row>
    <row r="140" spans="1:11" x14ac:dyDescent="0.25">
      <c r="A140" s="2"/>
      <c r="B140" s="51" t="str">
        <f>CONCATENATE("22. ", 'Base '!BB2)</f>
        <v>22. Componente Rural -  La delimitación de las áreas de amenazas y riesgos, o que formen parte de los sistemas de provisión de los servicios públicos domiciliarios o de disposición final de desechos sólidos o líquidos.</v>
      </c>
      <c r="C140" s="44"/>
      <c r="D140" s="44"/>
      <c r="E140" s="44"/>
      <c r="F140" s="44"/>
      <c r="G140" s="2"/>
      <c r="H140" s="2"/>
      <c r="I140" s="2"/>
      <c r="J140" s="2"/>
      <c r="K140" s="2"/>
    </row>
    <row r="141" spans="1:11" x14ac:dyDescent="0.25">
      <c r="A141" s="2"/>
      <c r="B141" s="44"/>
      <c r="C141" s="44"/>
      <c r="D141" s="44"/>
      <c r="E141" s="44"/>
      <c r="F141" s="44"/>
      <c r="G141" s="2"/>
      <c r="H141" s="17" t="str">
        <f>VLOOKUP($C$6,Preguntas,53,FALSE)</f>
        <v xml:space="preserve">No aplica </v>
      </c>
      <c r="I141" s="2"/>
      <c r="J141" s="2"/>
      <c r="K141" s="2"/>
    </row>
    <row r="142" spans="1:11" x14ac:dyDescent="0.25">
      <c r="A142" s="2"/>
      <c r="B142" s="44"/>
      <c r="C142" s="44"/>
      <c r="D142" s="44"/>
      <c r="E142" s="44"/>
      <c r="F142" s="44"/>
      <c r="G142" s="2"/>
      <c r="H142" s="2"/>
      <c r="I142" s="2"/>
      <c r="J142" s="2"/>
      <c r="K142" s="2"/>
    </row>
    <row r="143" spans="1:11" x14ac:dyDescent="0.25">
      <c r="A143" s="2"/>
      <c r="B143" s="44"/>
      <c r="C143" s="44"/>
      <c r="D143" s="44"/>
      <c r="E143" s="44"/>
      <c r="F143" s="44"/>
      <c r="G143" s="2"/>
      <c r="H143" s="2"/>
      <c r="I143" s="2"/>
      <c r="J143" s="2"/>
      <c r="K143" s="2"/>
    </row>
    <row r="144" spans="1:11" x14ac:dyDescent="0.25">
      <c r="A144" s="2"/>
      <c r="B144" s="44"/>
      <c r="C144" s="44"/>
      <c r="D144" s="44"/>
      <c r="E144" s="44"/>
      <c r="F144" s="44"/>
      <c r="G144" s="2"/>
      <c r="H144" s="2"/>
      <c r="I144" s="2"/>
      <c r="J144" s="2"/>
      <c r="K144" s="2"/>
    </row>
    <row r="145" spans="1:11" x14ac:dyDescent="0.25">
      <c r="A145" s="2"/>
      <c r="B145" s="21"/>
      <c r="C145" s="21"/>
      <c r="D145" s="21"/>
      <c r="E145" s="21"/>
      <c r="F145" s="21"/>
      <c r="G145" s="2"/>
      <c r="H145" s="2"/>
      <c r="I145" s="2"/>
      <c r="J145" s="2"/>
      <c r="K145" s="2"/>
    </row>
    <row r="146" spans="1:11" x14ac:dyDescent="0.25">
      <c r="A146" s="2"/>
      <c r="B146" s="21"/>
      <c r="C146" s="21"/>
      <c r="D146" s="21"/>
      <c r="E146" s="21"/>
      <c r="F146" s="21"/>
      <c r="G146" s="2"/>
      <c r="H146" s="2"/>
      <c r="I146" s="2"/>
      <c r="J146" s="2"/>
      <c r="K146" s="2"/>
    </row>
    <row r="147" spans="1:11" x14ac:dyDescent="0.25">
      <c r="A147" s="2"/>
      <c r="B147" s="46" t="str">
        <f>CONCATENATE("23. ", 'Base '!BC2)</f>
        <v>23. Componente Rural - La localización y dimensionamiento de las zonas determinadas como suburbanas, con precisión de las intensidades máximas de ocupación y usos admitidos (en especial las áreas de producción agropecuaria, forestal y minera.), las cuales deberán adoptarse teniendo en cuenta su carácter de ocupación en baja densidad, de acuerdo con las posibilidades de suministro de servicios de agua potable y saneamiento, en armonía con las normas de conservación y protección de recursos naturales y medio ambiente.</v>
      </c>
      <c r="C147" s="46"/>
      <c r="D147" s="46"/>
      <c r="E147" s="46"/>
      <c r="F147" s="46"/>
      <c r="G147" s="2"/>
      <c r="H147" s="2"/>
      <c r="I147" s="2"/>
      <c r="J147" s="2"/>
      <c r="K147" s="2"/>
    </row>
    <row r="148" spans="1:11" x14ac:dyDescent="0.25">
      <c r="A148" s="2"/>
      <c r="B148" s="46"/>
      <c r="C148" s="46"/>
      <c r="D148" s="46"/>
      <c r="E148" s="46"/>
      <c r="F148" s="46"/>
      <c r="G148" s="2"/>
      <c r="H148" s="2"/>
      <c r="I148" s="2"/>
      <c r="J148" s="2"/>
      <c r="K148" s="2"/>
    </row>
    <row r="149" spans="1:11" x14ac:dyDescent="0.25">
      <c r="A149" s="2"/>
      <c r="B149" s="46"/>
      <c r="C149" s="46"/>
      <c r="D149" s="46"/>
      <c r="E149" s="46"/>
      <c r="F149" s="46"/>
      <c r="G149" s="2"/>
      <c r="H149" s="2"/>
      <c r="I149" s="2"/>
      <c r="J149" s="2"/>
      <c r="K149" s="2"/>
    </row>
    <row r="150" spans="1:11" x14ac:dyDescent="0.25">
      <c r="A150" s="2"/>
      <c r="B150" s="46"/>
      <c r="C150" s="46"/>
      <c r="D150" s="46"/>
      <c r="E150" s="46"/>
      <c r="F150" s="46"/>
      <c r="G150" s="2"/>
      <c r="H150" s="2"/>
      <c r="I150" s="2"/>
      <c r="J150" s="2"/>
      <c r="K150" s="2"/>
    </row>
    <row r="151" spans="1:11" x14ac:dyDescent="0.25">
      <c r="A151" s="2"/>
      <c r="B151" s="46"/>
      <c r="C151" s="46"/>
      <c r="D151" s="46"/>
      <c r="E151" s="46"/>
      <c r="F151" s="46"/>
      <c r="G151" s="2"/>
      <c r="H151" s="17" t="str">
        <f>VLOOKUP($C$6,Preguntas,54,FALSE)</f>
        <v xml:space="preserve">No aplica </v>
      </c>
      <c r="I151" s="2"/>
      <c r="J151" s="2"/>
      <c r="K151" s="2"/>
    </row>
    <row r="152" spans="1:11" x14ac:dyDescent="0.25">
      <c r="A152" s="2"/>
      <c r="B152" s="46"/>
      <c r="C152" s="46"/>
      <c r="D152" s="46"/>
      <c r="E152" s="46"/>
      <c r="F152" s="46"/>
      <c r="G152" s="2"/>
      <c r="H152" s="2"/>
      <c r="I152" s="2"/>
      <c r="J152" s="2"/>
      <c r="K152" s="2"/>
    </row>
    <row r="153" spans="1:11" x14ac:dyDescent="0.25">
      <c r="A153" s="2"/>
      <c r="B153" s="46"/>
      <c r="C153" s="46"/>
      <c r="D153" s="46"/>
      <c r="E153" s="46"/>
      <c r="F153" s="46"/>
      <c r="G153" s="2"/>
      <c r="H153" s="2"/>
      <c r="I153" s="2"/>
      <c r="J153" s="2"/>
      <c r="K153" s="2"/>
    </row>
    <row r="154" spans="1:11" x14ac:dyDescent="0.25">
      <c r="A154" s="2"/>
      <c r="B154" s="46"/>
      <c r="C154" s="46"/>
      <c r="D154" s="46"/>
      <c r="E154" s="46"/>
      <c r="F154" s="46"/>
      <c r="G154" s="2"/>
      <c r="H154" s="2"/>
      <c r="I154" s="2"/>
      <c r="J154" s="2"/>
      <c r="K154" s="2"/>
    </row>
    <row r="155" spans="1:11" x14ac:dyDescent="0.25">
      <c r="A155" s="2"/>
      <c r="B155" s="46"/>
      <c r="C155" s="46"/>
      <c r="D155" s="46"/>
      <c r="E155" s="46"/>
      <c r="F155" s="46"/>
      <c r="G155" s="2"/>
      <c r="H155" s="2"/>
      <c r="I155" s="2"/>
      <c r="J155" s="2"/>
      <c r="K155" s="2"/>
    </row>
    <row r="156" spans="1:11" x14ac:dyDescent="0.25">
      <c r="A156" s="2"/>
      <c r="B156" s="44"/>
      <c r="C156" s="44"/>
      <c r="D156" s="44"/>
      <c r="E156" s="44"/>
      <c r="F156" s="44"/>
      <c r="G156" s="2"/>
      <c r="H156" s="2"/>
      <c r="I156" s="2"/>
      <c r="J156" s="2"/>
      <c r="K156" s="2"/>
    </row>
    <row r="157" spans="1:11" x14ac:dyDescent="0.25">
      <c r="A157" s="2"/>
      <c r="B157" s="44"/>
      <c r="C157" s="44"/>
      <c r="D157" s="44"/>
      <c r="E157" s="44"/>
      <c r="F157" s="44"/>
      <c r="G157" s="2"/>
      <c r="H157" s="2"/>
      <c r="I157" s="2"/>
      <c r="J157" s="2"/>
      <c r="K157" s="2"/>
    </row>
    <row r="158" spans="1:11" x14ac:dyDescent="0.25">
      <c r="A158" s="2"/>
      <c r="B158" s="44"/>
      <c r="C158" s="44"/>
      <c r="D158" s="44"/>
      <c r="E158" s="44"/>
      <c r="F158" s="44"/>
      <c r="G158" s="2"/>
      <c r="H158" s="2"/>
      <c r="I158" s="2"/>
      <c r="J158" s="2"/>
      <c r="K158" s="2"/>
    </row>
    <row r="159" spans="1:11" x14ac:dyDescent="0.25">
      <c r="A159" s="2"/>
      <c r="B159" s="2"/>
      <c r="C159" s="2"/>
      <c r="D159" s="2"/>
      <c r="E159" s="2"/>
      <c r="F159" s="2"/>
      <c r="G159" s="2"/>
      <c r="H159" s="2"/>
      <c r="I159" s="2"/>
      <c r="J159" s="2"/>
      <c r="K159" s="2"/>
    </row>
    <row r="160" spans="1:11" ht="15" customHeight="1" x14ac:dyDescent="0.25">
      <c r="A160" s="2"/>
      <c r="B160" s="46" t="str">
        <f>CONCATENATE("24. ", 'Base '!BD2)</f>
        <v>24. Componente Rural -  La identificación de los centros poblados rurales y la adopción de las previsiones necesarias para orientar la ocupación de sus suelos y la adecuada dotación de infraestructura de servicios básicos y de equipamiento social.</v>
      </c>
      <c r="C160" s="44"/>
      <c r="D160" s="44"/>
      <c r="E160" s="44"/>
      <c r="F160" s="44"/>
      <c r="G160" s="2"/>
      <c r="H160" s="2"/>
      <c r="I160" s="2"/>
      <c r="J160" s="2"/>
      <c r="K160" s="2"/>
    </row>
    <row r="161" spans="1:11" x14ac:dyDescent="0.25">
      <c r="A161" s="2"/>
      <c r="B161" s="44"/>
      <c r="C161" s="44"/>
      <c r="D161" s="44"/>
      <c r="E161" s="44"/>
      <c r="F161" s="44"/>
      <c r="G161" s="2"/>
      <c r="H161" s="2"/>
      <c r="I161" s="2"/>
      <c r="J161" s="2"/>
      <c r="K161" s="2"/>
    </row>
    <row r="162" spans="1:11" x14ac:dyDescent="0.25">
      <c r="A162" s="2"/>
      <c r="B162" s="44"/>
      <c r="C162" s="44"/>
      <c r="D162" s="44"/>
      <c r="E162" s="44"/>
      <c r="F162" s="44"/>
      <c r="G162" s="2"/>
      <c r="H162" s="17" t="str">
        <f>VLOOKUP($C$6,Preguntas,55,FALSE)</f>
        <v xml:space="preserve">No aplica </v>
      </c>
      <c r="I162" s="2"/>
      <c r="J162" s="2"/>
      <c r="K162" s="2"/>
    </row>
    <row r="163" spans="1:11" x14ac:dyDescent="0.25">
      <c r="A163" s="2"/>
      <c r="B163" s="44"/>
      <c r="C163" s="44"/>
      <c r="D163" s="44"/>
      <c r="E163" s="44"/>
      <c r="F163" s="44"/>
      <c r="G163" s="2"/>
      <c r="H163" s="2"/>
      <c r="I163" s="2"/>
      <c r="J163" s="2"/>
      <c r="K163" s="2"/>
    </row>
    <row r="164" spans="1:11" x14ac:dyDescent="0.25">
      <c r="A164" s="2"/>
      <c r="B164" s="44"/>
      <c r="C164" s="44"/>
      <c r="D164" s="44"/>
      <c r="E164" s="44"/>
      <c r="F164" s="44"/>
      <c r="G164" s="2"/>
      <c r="H164" s="2"/>
      <c r="I164" s="2"/>
      <c r="J164" s="2"/>
      <c r="K164" s="2"/>
    </row>
    <row r="165" spans="1:11" x14ac:dyDescent="0.25">
      <c r="A165" s="2"/>
      <c r="B165" s="44"/>
      <c r="C165" s="44"/>
      <c r="D165" s="44"/>
      <c r="E165" s="44"/>
      <c r="F165" s="44"/>
      <c r="G165" s="2"/>
      <c r="H165" s="2"/>
      <c r="I165" s="2"/>
      <c r="J165" s="2"/>
      <c r="K165" s="2"/>
    </row>
    <row r="166" spans="1:11" x14ac:dyDescent="0.25">
      <c r="A166" s="2"/>
      <c r="B166" s="19"/>
      <c r="C166" s="19"/>
      <c r="D166" s="19"/>
      <c r="E166" s="19"/>
      <c r="F166" s="19"/>
      <c r="G166" s="2"/>
      <c r="H166" s="2"/>
      <c r="I166" s="2"/>
      <c r="J166" s="2"/>
      <c r="K166" s="2"/>
    </row>
    <row r="167" spans="1:11" x14ac:dyDescent="0.25">
      <c r="A167" s="2"/>
      <c r="B167" s="46" t="str">
        <f>CONCATENATE("25. ", 'Base '!BE2)</f>
        <v>25. Componente Rural -  La determinación de los sistemas de aprovisionamiento de los servicios de agua potable y saneamiento básico de las zonas rurales a corto y mediano plazo y la localización prevista para los equipamientos de salud y educación.</v>
      </c>
      <c r="C167" s="46"/>
      <c r="D167" s="46"/>
      <c r="E167" s="46"/>
      <c r="F167" s="46"/>
      <c r="G167" s="2"/>
      <c r="H167" s="2"/>
      <c r="I167" s="2"/>
      <c r="J167" s="2"/>
      <c r="K167" s="2"/>
    </row>
    <row r="168" spans="1:11" x14ac:dyDescent="0.25">
      <c r="A168" s="2"/>
      <c r="B168" s="46"/>
      <c r="C168" s="46"/>
      <c r="D168" s="46"/>
      <c r="E168" s="46"/>
      <c r="F168" s="46"/>
      <c r="G168" s="2"/>
      <c r="H168" s="2"/>
      <c r="I168" s="2"/>
      <c r="J168" s="2"/>
      <c r="K168" s="2"/>
    </row>
    <row r="169" spans="1:11" x14ac:dyDescent="0.25">
      <c r="A169" s="2"/>
      <c r="B169" s="46"/>
      <c r="C169" s="46"/>
      <c r="D169" s="46"/>
      <c r="E169" s="46"/>
      <c r="F169" s="46"/>
      <c r="G169" s="2"/>
      <c r="H169" s="17" t="str">
        <f>VLOOKUP($C$6,Preguntas,56,FALSE)</f>
        <v xml:space="preserve">No aplica </v>
      </c>
      <c r="I169" s="2"/>
      <c r="J169" s="2"/>
      <c r="K169" s="2"/>
    </row>
    <row r="170" spans="1:11" x14ac:dyDescent="0.25">
      <c r="A170" s="2"/>
      <c r="B170" s="46"/>
      <c r="C170" s="46"/>
      <c r="D170" s="46"/>
      <c r="E170" s="46"/>
      <c r="F170" s="46"/>
      <c r="G170" s="2"/>
      <c r="H170" s="2"/>
      <c r="I170" s="2"/>
      <c r="J170" s="2"/>
      <c r="K170" s="2"/>
    </row>
    <row r="171" spans="1:11" x14ac:dyDescent="0.25">
      <c r="A171" s="2"/>
      <c r="B171" s="46"/>
      <c r="C171" s="46"/>
      <c r="D171" s="46"/>
      <c r="E171" s="46"/>
      <c r="F171" s="46"/>
      <c r="G171" s="2"/>
      <c r="H171" s="2"/>
      <c r="I171" s="2"/>
      <c r="J171" s="2"/>
      <c r="K171" s="2"/>
    </row>
    <row r="172" spans="1:11" x14ac:dyDescent="0.25">
      <c r="A172" s="2"/>
      <c r="B172" s="2"/>
      <c r="C172" s="2"/>
      <c r="D172" s="2"/>
      <c r="E172" s="2"/>
      <c r="F172" s="2"/>
      <c r="G172" s="2"/>
      <c r="H172" s="2"/>
      <c r="I172" s="2"/>
      <c r="J172" s="2"/>
      <c r="K172" s="2"/>
    </row>
    <row r="173" spans="1:11" ht="15" customHeight="1" x14ac:dyDescent="0.25">
      <c r="A173" s="2"/>
      <c r="B173" s="46" t="str">
        <f>CONCATENATE("26. ", 'Base '!BF2)</f>
        <v>26. Componente Rural - La expedición de normas para la parcelación de predios rurales destinados a vivienda campestre, las cuales deberán tener en cuenta la legislación agraria y ambiental.</v>
      </c>
      <c r="C173" s="44"/>
      <c r="D173" s="44"/>
      <c r="E173" s="44"/>
      <c r="F173" s="44"/>
      <c r="G173" s="2"/>
      <c r="H173" s="2"/>
      <c r="I173" s="2"/>
      <c r="J173" s="2"/>
      <c r="K173" s="2"/>
    </row>
    <row r="174" spans="1:11" x14ac:dyDescent="0.25">
      <c r="A174" s="2"/>
      <c r="B174" s="44"/>
      <c r="C174" s="44"/>
      <c r="D174" s="44"/>
      <c r="E174" s="44"/>
      <c r="F174" s="44"/>
      <c r="G174" s="2"/>
      <c r="H174" s="17" t="str">
        <f>VLOOKUP($C$6,Preguntas,57,FALSE)</f>
        <v xml:space="preserve">No aplica </v>
      </c>
      <c r="I174" s="2"/>
      <c r="J174" s="2"/>
      <c r="K174" s="2"/>
    </row>
    <row r="175" spans="1:11" x14ac:dyDescent="0.25">
      <c r="A175" s="2"/>
      <c r="B175" s="44"/>
      <c r="C175" s="44"/>
      <c r="D175" s="44"/>
      <c r="E175" s="44"/>
      <c r="F175" s="44"/>
      <c r="G175" s="2"/>
      <c r="H175" s="2"/>
      <c r="I175" s="2"/>
      <c r="J175" s="2"/>
      <c r="K175" s="2"/>
    </row>
    <row r="176" spans="1:11" x14ac:dyDescent="0.25">
      <c r="A176" s="2"/>
      <c r="B176" s="44"/>
      <c r="C176" s="44"/>
      <c r="D176" s="44"/>
      <c r="E176" s="44"/>
      <c r="F176" s="44"/>
      <c r="G176" s="2"/>
      <c r="H176" s="2"/>
      <c r="I176" s="2"/>
      <c r="J176" s="2"/>
      <c r="K176" s="2"/>
    </row>
    <row r="177" spans="1:11" x14ac:dyDescent="0.25">
      <c r="A177" s="2"/>
      <c r="B177" s="44"/>
      <c r="C177" s="44"/>
      <c r="D177" s="44"/>
      <c r="E177" s="44"/>
      <c r="F177" s="44"/>
      <c r="G177" s="2"/>
      <c r="H177" s="2"/>
      <c r="I177" s="2"/>
      <c r="J177" s="2"/>
      <c r="K177" s="2"/>
    </row>
    <row r="178" spans="1:11" x14ac:dyDescent="0.25">
      <c r="A178" s="2"/>
      <c r="B178" s="19"/>
      <c r="C178" s="19"/>
      <c r="D178" s="19"/>
      <c r="E178" s="19"/>
      <c r="F178" s="19"/>
      <c r="G178" s="2"/>
      <c r="H178" s="2"/>
      <c r="I178" s="2"/>
      <c r="J178" s="2"/>
      <c r="K178" s="2"/>
    </row>
    <row r="179" spans="1:11" x14ac:dyDescent="0.25">
      <c r="A179" s="2"/>
      <c r="B179" s="46" t="str">
        <f>CONCATENATE("27. ", 'Base '!BG2)</f>
        <v>27. Programa de Ejecución - Los programas y proyectos de infraestructura de transporte y servicios públicos domiciliarios que se ejecutarán en el período correspondiente.</v>
      </c>
      <c r="C179" s="44"/>
      <c r="D179" s="44"/>
      <c r="E179" s="44"/>
      <c r="F179" s="44"/>
      <c r="G179" s="2"/>
      <c r="H179" s="2"/>
      <c r="I179" s="2"/>
      <c r="J179" s="2"/>
      <c r="K179" s="2"/>
    </row>
    <row r="180" spans="1:11" x14ac:dyDescent="0.25">
      <c r="A180" s="2"/>
      <c r="B180" s="44"/>
      <c r="C180" s="44"/>
      <c r="D180" s="44"/>
      <c r="E180" s="44"/>
      <c r="F180" s="44"/>
      <c r="G180" s="2"/>
      <c r="H180" s="17" t="str">
        <f>VLOOKUP($C$6,Preguntas,58,FALSE)</f>
        <v xml:space="preserve">No aplica </v>
      </c>
      <c r="I180" s="2"/>
      <c r="J180" s="2"/>
      <c r="K180" s="2"/>
    </row>
    <row r="181" spans="1:11" x14ac:dyDescent="0.25">
      <c r="A181" s="2"/>
      <c r="B181" s="44"/>
      <c r="C181" s="44"/>
      <c r="D181" s="44"/>
      <c r="E181" s="44"/>
      <c r="F181" s="44"/>
      <c r="G181" s="2"/>
      <c r="H181" s="2"/>
      <c r="I181" s="2"/>
      <c r="J181" s="2"/>
      <c r="K181" s="2"/>
    </row>
    <row r="182" spans="1:11" x14ac:dyDescent="0.25">
      <c r="A182" s="2"/>
      <c r="B182" s="44"/>
      <c r="C182" s="44"/>
      <c r="D182" s="44"/>
      <c r="E182" s="44"/>
      <c r="F182" s="44"/>
      <c r="G182" s="2"/>
      <c r="H182" s="2"/>
      <c r="I182" s="2"/>
      <c r="J182" s="2"/>
      <c r="K182" s="2"/>
    </row>
    <row r="183" spans="1:11" x14ac:dyDescent="0.25">
      <c r="A183" s="2"/>
      <c r="B183" s="2"/>
      <c r="C183" s="2"/>
      <c r="D183" s="2"/>
      <c r="E183" s="2"/>
      <c r="F183" s="2"/>
      <c r="G183" s="2"/>
      <c r="H183" s="2"/>
      <c r="I183" s="2"/>
      <c r="J183" s="2"/>
      <c r="K183" s="2"/>
    </row>
    <row r="184" spans="1:11" x14ac:dyDescent="0.25">
      <c r="A184" s="2"/>
      <c r="B184" s="46" t="str">
        <f>CONCATENATE("28. ", 'Base '!BH2)</f>
        <v xml:space="preserve">28. Programas de Ejecución - se localizarán los terrenos necesarios para atender la demanda de vivienda de interés social en el municipio o distrito y las zonas de mejoramiento integral, señalando los instrumentos para su ejecución pública o privada. </v>
      </c>
      <c r="C184" s="44"/>
      <c r="D184" s="44"/>
      <c r="E184" s="44"/>
      <c r="F184" s="44"/>
      <c r="G184" s="2"/>
      <c r="H184" s="2"/>
      <c r="I184" s="2"/>
      <c r="J184" s="2"/>
      <c r="K184" s="2"/>
    </row>
    <row r="185" spans="1:11" x14ac:dyDescent="0.25">
      <c r="A185" s="2"/>
      <c r="B185" s="44"/>
      <c r="C185" s="44"/>
      <c r="D185" s="44"/>
      <c r="E185" s="44"/>
      <c r="F185" s="44"/>
      <c r="G185" s="2"/>
      <c r="H185" s="2"/>
      <c r="I185" s="2"/>
      <c r="J185" s="2"/>
      <c r="K185" s="2"/>
    </row>
    <row r="186" spans="1:11" x14ac:dyDescent="0.25">
      <c r="A186" s="2"/>
      <c r="B186" s="44"/>
      <c r="C186" s="44"/>
      <c r="D186" s="44"/>
      <c r="E186" s="44"/>
      <c r="F186" s="44"/>
      <c r="G186" s="2"/>
      <c r="H186" s="17" t="str">
        <f>VLOOKUP($C$6,Preguntas,59,FALSE)</f>
        <v xml:space="preserve">No aplica </v>
      </c>
      <c r="I186" s="2"/>
      <c r="J186" s="2"/>
      <c r="K186" s="2"/>
    </row>
    <row r="187" spans="1:11" x14ac:dyDescent="0.25">
      <c r="A187" s="2"/>
      <c r="B187" s="44"/>
      <c r="C187" s="44"/>
      <c r="D187" s="44"/>
      <c r="E187" s="44"/>
      <c r="F187" s="44"/>
      <c r="G187" s="2"/>
      <c r="H187" s="2"/>
      <c r="I187" s="2"/>
      <c r="J187" s="2"/>
      <c r="K187" s="2"/>
    </row>
    <row r="188" spans="1:11" x14ac:dyDescent="0.25">
      <c r="A188" s="2"/>
      <c r="B188" s="44"/>
      <c r="C188" s="44"/>
      <c r="D188" s="44"/>
      <c r="E188" s="44"/>
      <c r="F188" s="44"/>
      <c r="G188" s="2"/>
      <c r="H188" s="2"/>
      <c r="I188" s="2"/>
      <c r="J188" s="2"/>
      <c r="K188" s="2"/>
    </row>
    <row r="189" spans="1:11" x14ac:dyDescent="0.25">
      <c r="A189" s="2"/>
      <c r="B189" s="2"/>
      <c r="C189" s="2"/>
      <c r="D189" s="2"/>
      <c r="E189" s="2"/>
      <c r="F189" s="2"/>
      <c r="G189" s="2"/>
      <c r="H189" s="2"/>
      <c r="I189" s="2"/>
      <c r="J189" s="2"/>
      <c r="K189" s="2"/>
    </row>
    <row r="190" spans="1:11" x14ac:dyDescent="0.25">
      <c r="A190" s="2"/>
      <c r="B190" s="46" t="str">
        <f>CONCATENATE("29. ", 'Base '!BI2)</f>
        <v>29. Programas de Ejecución - Igualmente se determinarán los inmuebles y terrenos cuyo desarrollo o construcción se consideren prioritarios. Todo lo anterior, atendiendo las estrategias, parámetros y directrices señaladas en el plan de ordenamiento.</v>
      </c>
      <c r="C190" s="44"/>
      <c r="D190" s="44"/>
      <c r="E190" s="44"/>
      <c r="F190" s="44"/>
      <c r="G190" s="2"/>
      <c r="H190" s="2"/>
      <c r="I190" s="2"/>
      <c r="J190" s="2"/>
      <c r="K190" s="2"/>
    </row>
    <row r="191" spans="1:11" x14ac:dyDescent="0.25">
      <c r="A191" s="2"/>
      <c r="B191" s="44"/>
      <c r="C191" s="44"/>
      <c r="D191" s="44"/>
      <c r="E191" s="44"/>
      <c r="F191" s="44"/>
      <c r="G191" s="2"/>
      <c r="H191" s="17" t="str">
        <f>VLOOKUP($C$6,Preguntas,60,FALSE)</f>
        <v xml:space="preserve">No aplica </v>
      </c>
      <c r="I191" s="2"/>
      <c r="J191" s="2"/>
      <c r="K191" s="2"/>
    </row>
    <row r="192" spans="1:11" x14ac:dyDescent="0.25">
      <c r="A192" s="2"/>
      <c r="B192" s="44"/>
      <c r="C192" s="44"/>
      <c r="D192" s="44"/>
      <c r="E192" s="44"/>
      <c r="F192" s="44"/>
      <c r="G192" s="2"/>
      <c r="I192" s="2"/>
      <c r="J192" s="2"/>
      <c r="K192" s="2"/>
    </row>
    <row r="193" spans="1:11" x14ac:dyDescent="0.25">
      <c r="A193" s="2"/>
      <c r="B193" s="44"/>
      <c r="C193" s="44"/>
      <c r="D193" s="44"/>
      <c r="E193" s="44"/>
      <c r="F193" s="44"/>
      <c r="G193" s="2"/>
      <c r="H193" s="2"/>
      <c r="I193" s="2"/>
      <c r="J193" s="2"/>
      <c r="K193" s="2"/>
    </row>
    <row r="194" spans="1:11" x14ac:dyDescent="0.25">
      <c r="A194" s="2"/>
      <c r="B194" s="44"/>
      <c r="C194" s="44"/>
      <c r="D194" s="44"/>
      <c r="E194" s="44"/>
      <c r="F194" s="44"/>
      <c r="G194" s="2"/>
      <c r="H194" s="2"/>
      <c r="I194" s="2"/>
      <c r="J194" s="2"/>
      <c r="K194" s="2"/>
    </row>
    <row r="195" spans="1:11" x14ac:dyDescent="0.25">
      <c r="A195" s="2"/>
      <c r="B195" s="2"/>
      <c r="C195" s="2"/>
      <c r="D195" s="2"/>
      <c r="E195" s="2"/>
      <c r="F195" s="2"/>
      <c r="G195" s="2"/>
      <c r="H195" s="2"/>
      <c r="I195" s="2"/>
      <c r="J195" s="2"/>
      <c r="K195" s="2"/>
    </row>
    <row r="196" spans="1:11" x14ac:dyDescent="0.25">
      <c r="A196" s="2"/>
      <c r="B196" s="2"/>
      <c r="C196" s="2"/>
      <c r="D196" s="2"/>
      <c r="E196" s="2"/>
      <c r="F196" s="2"/>
      <c r="G196" s="2"/>
      <c r="H196" s="2"/>
      <c r="I196" s="2"/>
      <c r="J196" s="2"/>
      <c r="K196" s="2"/>
    </row>
    <row r="197" spans="1:11" x14ac:dyDescent="0.25">
      <c r="A197" s="2"/>
      <c r="B197" s="2"/>
      <c r="C197" s="2"/>
      <c r="D197" s="2"/>
      <c r="E197" s="2"/>
      <c r="F197" s="2"/>
      <c r="G197" s="2"/>
      <c r="H197" s="2"/>
      <c r="I197" s="2"/>
      <c r="J197" s="2"/>
      <c r="K197" s="2"/>
    </row>
    <row r="198" spans="1:11" x14ac:dyDescent="0.25">
      <c r="A198" s="2"/>
      <c r="B198" s="2"/>
      <c r="C198" s="2"/>
      <c r="D198" s="2"/>
      <c r="E198" s="2"/>
      <c r="F198" s="2"/>
      <c r="G198" s="2"/>
      <c r="H198" s="2"/>
      <c r="I198" s="2"/>
      <c r="J198" s="2"/>
      <c r="K198" s="2"/>
    </row>
    <row r="199" spans="1:11" x14ac:dyDescent="0.25">
      <c r="A199" s="2"/>
      <c r="B199" s="2"/>
      <c r="C199" s="2"/>
      <c r="D199" s="2"/>
      <c r="E199" s="2"/>
      <c r="F199" s="2"/>
      <c r="G199" s="2"/>
      <c r="H199" s="2"/>
      <c r="I199" s="2"/>
      <c r="J199" s="2"/>
      <c r="K199" s="2"/>
    </row>
    <row r="200" spans="1:11" x14ac:dyDescent="0.25">
      <c r="A200" s="2"/>
      <c r="B200" s="2"/>
      <c r="C200" s="2"/>
      <c r="D200" s="2"/>
      <c r="E200" s="2"/>
      <c r="F200" s="2"/>
      <c r="G200" s="2"/>
      <c r="H200" s="2"/>
      <c r="I200" s="2"/>
      <c r="J200" s="2"/>
      <c r="K200" s="2"/>
    </row>
    <row r="201" spans="1:11" x14ac:dyDescent="0.25">
      <c r="A201" s="2"/>
      <c r="B201" s="2"/>
      <c r="C201" s="2"/>
      <c r="D201" s="2"/>
      <c r="E201" s="2"/>
      <c r="F201" s="2"/>
      <c r="G201" s="2"/>
      <c r="H201" s="2"/>
      <c r="I201" s="2"/>
      <c r="J201" s="2"/>
      <c r="K201" s="2"/>
    </row>
    <row r="202" spans="1:11" x14ac:dyDescent="0.25">
      <c r="A202" s="2"/>
      <c r="B202" s="2"/>
      <c r="C202" s="2"/>
      <c r="D202" s="2"/>
      <c r="E202" s="2"/>
      <c r="F202" s="2"/>
      <c r="G202" s="2"/>
      <c r="H202" s="2"/>
      <c r="I202" s="2"/>
      <c r="J202" s="2"/>
      <c r="K202" s="2"/>
    </row>
    <row r="203" spans="1:11" x14ac:dyDescent="0.25">
      <c r="A203" s="2"/>
      <c r="B203" s="2"/>
      <c r="C203" s="2"/>
      <c r="D203" s="2"/>
      <c r="E203" s="2"/>
      <c r="F203" s="2"/>
      <c r="G203" s="2"/>
      <c r="H203" s="2"/>
      <c r="I203" s="2"/>
      <c r="J203" s="2"/>
      <c r="K203" s="2"/>
    </row>
    <row r="204" spans="1:11" x14ac:dyDescent="0.25">
      <c r="A204" s="2"/>
      <c r="B204" s="2"/>
      <c r="C204" s="2"/>
      <c r="D204" s="2"/>
      <c r="E204" s="2"/>
      <c r="F204" s="2"/>
      <c r="G204" s="2"/>
      <c r="H204" s="2"/>
      <c r="I204" s="2"/>
      <c r="J204" s="2"/>
      <c r="K204" s="2"/>
    </row>
    <row r="205" spans="1:11" x14ac:dyDescent="0.25">
      <c r="A205" s="2"/>
      <c r="B205" s="2"/>
      <c r="C205" s="2"/>
      <c r="D205" s="2"/>
      <c r="E205" s="2"/>
      <c r="F205" s="2"/>
      <c r="G205" s="2"/>
      <c r="H205" s="2"/>
      <c r="I205" s="2"/>
      <c r="J205" s="2"/>
      <c r="K205" s="2"/>
    </row>
    <row r="206" spans="1:11" x14ac:dyDescent="0.25">
      <c r="A206" s="2"/>
      <c r="B206" s="2"/>
      <c r="C206" s="2"/>
      <c r="D206" s="2"/>
      <c r="E206" s="2"/>
      <c r="F206" s="2"/>
      <c r="G206" s="2"/>
      <c r="H206" s="2"/>
      <c r="I206" s="2"/>
      <c r="J206" s="2"/>
      <c r="K206" s="2"/>
    </row>
    <row r="207" spans="1:11" x14ac:dyDescent="0.25">
      <c r="A207" s="2"/>
      <c r="B207" s="2"/>
      <c r="C207" s="2"/>
      <c r="D207" s="2"/>
      <c r="E207" s="2"/>
      <c r="F207" s="2"/>
      <c r="G207" s="2"/>
      <c r="H207" s="2"/>
      <c r="I207" s="2"/>
      <c r="J207" s="2"/>
      <c r="K207" s="2"/>
    </row>
    <row r="208" spans="1:11" x14ac:dyDescent="0.25">
      <c r="A208" s="2"/>
      <c r="B208" s="2"/>
      <c r="C208" s="2"/>
      <c r="D208" s="2"/>
      <c r="E208" s="2"/>
      <c r="F208" s="2"/>
      <c r="G208" s="2"/>
      <c r="H208" s="2"/>
      <c r="I208" s="2"/>
      <c r="J208" s="2"/>
      <c r="K208" s="2"/>
    </row>
    <row r="209" spans="1:11" x14ac:dyDescent="0.25">
      <c r="A209" s="2"/>
      <c r="B209" s="2"/>
      <c r="C209" s="2"/>
      <c r="D209" s="2"/>
      <c r="E209" s="2"/>
      <c r="F209" s="2"/>
      <c r="G209" s="2"/>
      <c r="H209" s="2"/>
      <c r="I209" s="2"/>
      <c r="J209" s="2"/>
      <c r="K209" s="2"/>
    </row>
    <row r="210" spans="1:11" x14ac:dyDescent="0.25">
      <c r="A210" s="2"/>
      <c r="B210" s="2"/>
      <c r="C210" s="2"/>
      <c r="D210" s="2"/>
      <c r="E210" s="2"/>
      <c r="F210" s="2"/>
      <c r="G210" s="2"/>
      <c r="H210" s="2"/>
      <c r="I210" s="2"/>
      <c r="J210" s="2"/>
      <c r="K210" s="2"/>
    </row>
    <row r="211" spans="1:11" x14ac:dyDescent="0.25">
      <c r="A211" s="2"/>
      <c r="B211" s="2"/>
      <c r="C211" s="2"/>
      <c r="D211" s="2"/>
      <c r="E211" s="2"/>
      <c r="F211" s="2"/>
      <c r="G211" s="2"/>
      <c r="H211" s="2"/>
      <c r="I211" s="2"/>
      <c r="J211" s="2"/>
      <c r="K211" s="2"/>
    </row>
    <row r="212" spans="1:11" x14ac:dyDescent="0.25">
      <c r="A212" s="2"/>
      <c r="B212" s="2"/>
      <c r="C212" s="2"/>
      <c r="D212" s="2"/>
      <c r="E212" s="2"/>
      <c r="F212" s="2"/>
      <c r="G212" s="2"/>
      <c r="H212" s="2"/>
      <c r="I212" s="2"/>
      <c r="J212" s="2"/>
      <c r="K212" s="2"/>
    </row>
    <row r="213" spans="1:11" x14ac:dyDescent="0.25">
      <c r="A213" s="2"/>
      <c r="B213" s="2"/>
      <c r="C213" s="2"/>
      <c r="D213" s="2"/>
      <c r="E213" s="2"/>
      <c r="F213" s="2"/>
      <c r="G213" s="2"/>
      <c r="H213" s="2"/>
      <c r="I213" s="2"/>
      <c r="J213" s="2"/>
      <c r="K213" s="2"/>
    </row>
    <row r="214" spans="1:11" x14ac:dyDescent="0.25">
      <c r="A214" s="2"/>
      <c r="B214" s="2"/>
      <c r="C214" s="2"/>
      <c r="D214" s="2"/>
      <c r="E214" s="2"/>
      <c r="F214" s="2"/>
      <c r="G214" s="2"/>
      <c r="H214" s="2"/>
      <c r="I214" s="2"/>
      <c r="J214" s="2"/>
      <c r="K214" s="2"/>
    </row>
    <row r="215" spans="1:11" x14ac:dyDescent="0.25">
      <c r="A215" s="2"/>
      <c r="B215" s="2"/>
      <c r="C215" s="2"/>
      <c r="D215" s="2"/>
      <c r="E215" s="2"/>
      <c r="F215" s="2"/>
      <c r="G215" s="2"/>
      <c r="H215" s="2"/>
      <c r="I215" s="2"/>
      <c r="J215" s="2"/>
      <c r="K215" s="2"/>
    </row>
    <row r="216" spans="1:11" x14ac:dyDescent="0.25">
      <c r="A216" s="2"/>
      <c r="B216" s="2"/>
      <c r="C216" s="2"/>
      <c r="D216" s="2"/>
      <c r="E216" s="2"/>
      <c r="F216" s="2"/>
      <c r="G216" s="2"/>
      <c r="H216" s="2"/>
      <c r="I216" s="2"/>
      <c r="J216" s="2"/>
      <c r="K216" s="2"/>
    </row>
    <row r="217" spans="1:11" x14ac:dyDescent="0.25">
      <c r="A217" s="2"/>
      <c r="B217" s="2"/>
      <c r="C217" s="2"/>
      <c r="D217" s="2"/>
      <c r="E217" s="2"/>
      <c r="F217" s="2"/>
      <c r="G217" s="2"/>
      <c r="H217" s="2"/>
      <c r="I217" s="2"/>
      <c r="J217" s="2"/>
      <c r="K217" s="2"/>
    </row>
    <row r="218" spans="1:11" x14ac:dyDescent="0.25">
      <c r="A218" s="2"/>
      <c r="B218" s="2"/>
      <c r="C218" s="2"/>
      <c r="D218" s="2"/>
      <c r="E218" s="2"/>
      <c r="F218" s="2"/>
      <c r="G218" s="2"/>
      <c r="H218" s="2"/>
      <c r="I218" s="2"/>
      <c r="J218" s="2"/>
      <c r="K218" s="2"/>
    </row>
    <row r="219" spans="1:11" x14ac:dyDescent="0.25">
      <c r="A219" s="2"/>
      <c r="B219" s="2"/>
      <c r="C219" s="2"/>
      <c r="D219" s="2"/>
      <c r="E219" s="2"/>
      <c r="F219" s="2"/>
      <c r="G219" s="2"/>
      <c r="H219" s="2"/>
      <c r="I219" s="2"/>
      <c r="J219" s="2"/>
      <c r="K219" s="2"/>
    </row>
    <row r="220" spans="1:11" x14ac:dyDescent="0.25">
      <c r="A220" s="2"/>
      <c r="B220" s="2"/>
      <c r="C220" s="2"/>
      <c r="D220" s="2"/>
      <c r="E220" s="2"/>
      <c r="F220" s="2"/>
      <c r="G220" s="2"/>
      <c r="H220" s="2"/>
      <c r="I220" s="2"/>
      <c r="J220" s="2"/>
      <c r="K220" s="2"/>
    </row>
    <row r="221" spans="1:11" x14ac:dyDescent="0.25">
      <c r="A221" s="2"/>
      <c r="B221" s="2"/>
      <c r="C221" s="2"/>
      <c r="D221" s="2"/>
      <c r="E221" s="2"/>
      <c r="F221" s="2"/>
      <c r="G221" s="2"/>
      <c r="H221" s="2"/>
      <c r="I221" s="2"/>
      <c r="J221" s="2"/>
      <c r="K221" s="2"/>
    </row>
    <row r="222" spans="1:11" x14ac:dyDescent="0.25">
      <c r="A222" s="2"/>
      <c r="B222" s="2"/>
      <c r="C222" s="2"/>
      <c r="D222" s="2"/>
      <c r="E222" s="2"/>
      <c r="F222" s="2"/>
      <c r="G222" s="2"/>
      <c r="H222" s="2"/>
      <c r="I222" s="2"/>
      <c r="J222" s="2"/>
      <c r="K222" s="2"/>
    </row>
    <row r="223" spans="1:11" x14ac:dyDescent="0.25">
      <c r="A223" s="2"/>
      <c r="B223" s="2"/>
      <c r="C223" s="2"/>
      <c r="D223" s="2"/>
      <c r="E223" s="2"/>
      <c r="F223" s="2"/>
      <c r="G223" s="2"/>
      <c r="H223" s="2"/>
      <c r="I223" s="2"/>
      <c r="J223" s="2"/>
      <c r="K223" s="2"/>
    </row>
    <row r="224" spans="1:11" x14ac:dyDescent="0.25">
      <c r="A224" s="2"/>
      <c r="B224" s="2"/>
      <c r="C224" s="2"/>
      <c r="D224" s="2"/>
      <c r="E224" s="2"/>
      <c r="F224" s="2"/>
      <c r="G224" s="2"/>
      <c r="H224" s="2"/>
      <c r="I224" s="2"/>
      <c r="J224" s="2"/>
      <c r="K224" s="2"/>
    </row>
    <row r="225" spans="1:11" x14ac:dyDescent="0.25">
      <c r="A225" s="2"/>
      <c r="B225" s="2"/>
      <c r="C225" s="2"/>
      <c r="D225" s="2"/>
      <c r="E225" s="2"/>
      <c r="F225" s="2"/>
      <c r="G225" s="2"/>
      <c r="H225" s="2"/>
      <c r="I225" s="2"/>
      <c r="J225" s="2"/>
      <c r="K225" s="2"/>
    </row>
    <row r="226" spans="1:11" x14ac:dyDescent="0.25">
      <c r="A226" s="2"/>
      <c r="B226" s="2"/>
      <c r="C226" s="2"/>
      <c r="D226" s="2"/>
      <c r="E226" s="2"/>
      <c r="F226" s="2"/>
      <c r="G226" s="2"/>
      <c r="H226" s="2"/>
      <c r="I226" s="2"/>
      <c r="J226" s="2"/>
      <c r="K226" s="2"/>
    </row>
    <row r="227" spans="1:11" x14ac:dyDescent="0.25">
      <c r="A227" s="2"/>
      <c r="B227" s="2"/>
      <c r="C227" s="2"/>
      <c r="D227" s="2"/>
      <c r="E227" s="2"/>
      <c r="F227" s="2"/>
      <c r="G227" s="2"/>
      <c r="H227" s="2"/>
      <c r="I227" s="2"/>
      <c r="J227" s="2"/>
      <c r="K227" s="2"/>
    </row>
    <row r="228" spans="1:11" x14ac:dyDescent="0.25">
      <c r="A228" s="2"/>
      <c r="B228" s="2"/>
      <c r="C228" s="2"/>
      <c r="D228" s="2"/>
      <c r="E228" s="2"/>
      <c r="F228" s="2"/>
      <c r="G228" s="2"/>
      <c r="H228" s="2"/>
      <c r="I228" s="2"/>
      <c r="J228" s="2"/>
      <c r="K228" s="2"/>
    </row>
    <row r="229" spans="1:11" x14ac:dyDescent="0.25">
      <c r="A229" s="2"/>
      <c r="B229" s="2"/>
      <c r="C229" s="2"/>
      <c r="D229" s="2"/>
      <c r="E229" s="2"/>
      <c r="F229" s="2"/>
      <c r="G229" s="2"/>
      <c r="H229" s="2"/>
      <c r="I229" s="2"/>
      <c r="J229" s="2"/>
      <c r="K229" s="2"/>
    </row>
    <row r="230" spans="1:11" x14ac:dyDescent="0.25">
      <c r="A230" s="2"/>
      <c r="B230" s="2"/>
      <c r="C230" s="2"/>
      <c r="D230" s="2"/>
      <c r="E230" s="2"/>
      <c r="F230" s="2"/>
      <c r="G230" s="2"/>
      <c r="H230" s="2"/>
      <c r="I230" s="2"/>
      <c r="J230" s="2"/>
      <c r="K230" s="2"/>
    </row>
    <row r="231" spans="1:11" x14ac:dyDescent="0.25">
      <c r="A231" s="2"/>
      <c r="B231" s="2"/>
      <c r="C231" s="2"/>
      <c r="D231" s="2"/>
      <c r="E231" s="2"/>
      <c r="F231" s="2"/>
      <c r="G231" s="2"/>
      <c r="H231" s="2"/>
      <c r="I231" s="2"/>
      <c r="J231" s="2"/>
      <c r="K231" s="2"/>
    </row>
    <row r="232" spans="1:11" x14ac:dyDescent="0.25">
      <c r="A232" s="2"/>
      <c r="B232" s="2"/>
      <c r="C232" s="2"/>
      <c r="D232" s="2"/>
      <c r="E232" s="2"/>
      <c r="F232" s="2"/>
      <c r="G232" s="2"/>
      <c r="H232" s="2"/>
      <c r="I232" s="2"/>
      <c r="J232" s="2"/>
      <c r="K232" s="2"/>
    </row>
    <row r="233" spans="1:11" x14ac:dyDescent="0.25">
      <c r="A233" s="2"/>
      <c r="B233" s="2"/>
      <c r="C233" s="2"/>
      <c r="D233" s="2"/>
      <c r="E233" s="2"/>
      <c r="F233" s="2"/>
      <c r="G233" s="2"/>
      <c r="H233" s="2"/>
      <c r="I233" s="2"/>
      <c r="J233" s="2"/>
      <c r="K233" s="2"/>
    </row>
    <row r="234" spans="1:11" x14ac:dyDescent="0.25">
      <c r="A234" s="2"/>
      <c r="B234" s="2"/>
      <c r="C234" s="2"/>
      <c r="D234" s="2"/>
      <c r="E234" s="2"/>
      <c r="F234" s="2"/>
      <c r="G234" s="2"/>
      <c r="H234" s="2"/>
      <c r="I234" s="2"/>
      <c r="J234" s="2"/>
      <c r="K234" s="2"/>
    </row>
    <row r="235" spans="1:11" x14ac:dyDescent="0.25">
      <c r="A235" s="2"/>
      <c r="B235" s="2"/>
      <c r="C235" s="2"/>
      <c r="D235" s="2"/>
      <c r="E235" s="2"/>
      <c r="F235" s="2"/>
      <c r="G235" s="2"/>
      <c r="H235" s="2"/>
      <c r="I235" s="2"/>
      <c r="J235" s="2"/>
      <c r="K235" s="2"/>
    </row>
    <row r="236" spans="1:11" x14ac:dyDescent="0.25">
      <c r="A236" s="2"/>
      <c r="B236" s="2"/>
      <c r="C236" s="2"/>
      <c r="D236" s="2"/>
      <c r="E236" s="2"/>
      <c r="F236" s="2"/>
      <c r="G236" s="2"/>
      <c r="H236" s="2"/>
      <c r="I236" s="2"/>
      <c r="J236" s="2"/>
      <c r="K236" s="2"/>
    </row>
    <row r="237" spans="1:11" x14ac:dyDescent="0.25">
      <c r="A237" s="2"/>
      <c r="B237" s="2"/>
      <c r="C237" s="2"/>
      <c r="D237" s="2"/>
      <c r="E237" s="2"/>
      <c r="F237" s="2"/>
      <c r="G237" s="2"/>
      <c r="H237" s="2"/>
      <c r="I237" s="2"/>
      <c r="J237" s="2"/>
      <c r="K237" s="2"/>
    </row>
    <row r="238" spans="1:11" x14ac:dyDescent="0.25">
      <c r="A238" s="2"/>
      <c r="B238" s="2"/>
      <c r="C238" s="2"/>
      <c r="D238" s="2"/>
      <c r="E238" s="2"/>
      <c r="F238" s="2"/>
      <c r="G238" s="2"/>
      <c r="H238" s="2"/>
      <c r="I238" s="2"/>
      <c r="J238" s="2"/>
      <c r="K238" s="2"/>
    </row>
    <row r="239" spans="1:11" x14ac:dyDescent="0.25">
      <c r="A239" s="2"/>
      <c r="B239" s="2"/>
      <c r="C239" s="2"/>
      <c r="D239" s="2"/>
      <c r="E239" s="2"/>
      <c r="F239" s="2"/>
      <c r="G239" s="2"/>
      <c r="H239" s="2"/>
      <c r="I239" s="2"/>
      <c r="J239" s="2"/>
      <c r="K239" s="2"/>
    </row>
    <row r="240" spans="1:11" x14ac:dyDescent="0.25">
      <c r="A240" s="2"/>
      <c r="B240" s="2"/>
      <c r="C240" s="2"/>
      <c r="D240" s="2"/>
      <c r="E240" s="2"/>
      <c r="F240" s="2"/>
      <c r="G240" s="2"/>
      <c r="H240" s="2"/>
      <c r="I240" s="2"/>
      <c r="J240" s="2"/>
      <c r="K240" s="2"/>
    </row>
    <row r="241" spans="1:11" x14ac:dyDescent="0.25">
      <c r="A241" s="2"/>
      <c r="B241" s="2"/>
      <c r="C241" s="2"/>
      <c r="D241" s="2"/>
      <c r="E241" s="2"/>
      <c r="F241" s="2"/>
      <c r="G241" s="2"/>
      <c r="H241" s="2"/>
      <c r="I241" s="2"/>
      <c r="J241" s="2"/>
      <c r="K241" s="2"/>
    </row>
    <row r="242" spans="1:11" x14ac:dyDescent="0.25">
      <c r="A242" s="2"/>
      <c r="B242" s="2"/>
      <c r="C242" s="2"/>
      <c r="D242" s="2"/>
      <c r="E242" s="2"/>
      <c r="F242" s="2"/>
      <c r="G242" s="2"/>
      <c r="H242" s="2"/>
      <c r="I242" s="2"/>
      <c r="J242" s="2"/>
      <c r="K242" s="2"/>
    </row>
    <row r="243" spans="1:11" x14ac:dyDescent="0.25">
      <c r="A243" s="2"/>
      <c r="B243" s="2"/>
      <c r="C243" s="2"/>
      <c r="D243" s="2"/>
      <c r="E243" s="2"/>
      <c r="F243" s="2"/>
      <c r="G243" s="2"/>
      <c r="H243" s="2"/>
      <c r="I243" s="2"/>
      <c r="J243" s="2"/>
      <c r="K243" s="2"/>
    </row>
    <row r="244" spans="1:11" x14ac:dyDescent="0.25">
      <c r="A244" s="2"/>
      <c r="B244" s="2"/>
      <c r="C244" s="2"/>
      <c r="D244" s="2"/>
      <c r="E244" s="2"/>
      <c r="F244" s="2"/>
      <c r="G244" s="2"/>
      <c r="H244" s="2"/>
      <c r="I244" s="2"/>
      <c r="J244" s="2"/>
      <c r="K244" s="2"/>
    </row>
    <row r="245" spans="1:11" x14ac:dyDescent="0.25">
      <c r="A245" s="2"/>
      <c r="B245" s="2"/>
      <c r="C245" s="2"/>
      <c r="D245" s="2"/>
      <c r="E245" s="2"/>
      <c r="F245" s="2"/>
      <c r="G245" s="2"/>
      <c r="H245" s="2"/>
      <c r="I245" s="2"/>
      <c r="J245" s="2"/>
      <c r="K245" s="2"/>
    </row>
    <row r="246" spans="1:11" x14ac:dyDescent="0.25">
      <c r="A246" s="2"/>
      <c r="B246" s="2"/>
      <c r="C246" s="2"/>
      <c r="D246" s="2"/>
      <c r="E246" s="2"/>
      <c r="F246" s="2"/>
      <c r="G246" s="2"/>
      <c r="H246" s="2"/>
      <c r="I246" s="2"/>
      <c r="J246" s="2"/>
      <c r="K246" s="2"/>
    </row>
    <row r="247" spans="1:11" x14ac:dyDescent="0.25">
      <c r="A247" s="2"/>
      <c r="B247" s="2"/>
      <c r="C247" s="2"/>
      <c r="D247" s="2"/>
      <c r="E247" s="2"/>
      <c r="F247" s="2"/>
      <c r="G247" s="2"/>
      <c r="H247" s="2"/>
      <c r="I247" s="2"/>
      <c r="J247" s="2"/>
      <c r="K247" s="2"/>
    </row>
    <row r="248" spans="1:11" x14ac:dyDescent="0.25">
      <c r="A248" s="2"/>
      <c r="B248" s="2"/>
      <c r="C248" s="2"/>
      <c r="D248" s="2"/>
      <c r="E248" s="2"/>
      <c r="F248" s="2"/>
      <c r="G248" s="2"/>
      <c r="H248" s="2"/>
      <c r="I248" s="2"/>
      <c r="J248" s="2"/>
      <c r="K248" s="2"/>
    </row>
    <row r="249" spans="1:11" x14ac:dyDescent="0.25">
      <c r="A249" s="2"/>
      <c r="B249" s="2"/>
      <c r="C249" s="2"/>
      <c r="D249" s="2"/>
      <c r="E249" s="2"/>
      <c r="F249" s="2"/>
      <c r="G249" s="2"/>
      <c r="H249" s="2"/>
      <c r="I249" s="2"/>
      <c r="J249" s="2"/>
      <c r="K249" s="2"/>
    </row>
    <row r="250" spans="1:11" x14ac:dyDescent="0.25">
      <c r="A250" s="2"/>
      <c r="B250" s="2"/>
      <c r="C250" s="2"/>
      <c r="D250" s="2"/>
      <c r="E250" s="2"/>
      <c r="F250" s="2"/>
      <c r="G250" s="2"/>
      <c r="H250" s="2"/>
      <c r="I250" s="2"/>
      <c r="J250" s="2"/>
      <c r="K250" s="2"/>
    </row>
    <row r="251" spans="1:11" x14ac:dyDescent="0.25">
      <c r="A251" s="2"/>
      <c r="B251" s="2"/>
      <c r="C251" s="2"/>
      <c r="D251" s="2"/>
      <c r="E251" s="2"/>
      <c r="F251" s="2"/>
      <c r="G251" s="2"/>
      <c r="H251" s="2"/>
      <c r="I251" s="2"/>
      <c r="J251" s="2"/>
      <c r="K251" s="2"/>
    </row>
    <row r="252" spans="1:11" x14ac:dyDescent="0.25">
      <c r="A252" s="2"/>
      <c r="B252" s="2"/>
      <c r="C252" s="2"/>
      <c r="D252" s="2"/>
      <c r="E252" s="2"/>
      <c r="F252" s="2"/>
      <c r="G252" s="2"/>
      <c r="H252" s="2"/>
      <c r="I252" s="2"/>
      <c r="J252" s="2"/>
      <c r="K252" s="2"/>
    </row>
    <row r="253" spans="1:11" x14ac:dyDescent="0.25">
      <c r="A253" s="2"/>
      <c r="B253" s="2"/>
      <c r="C253" s="2"/>
      <c r="D253" s="2"/>
      <c r="E253" s="2"/>
      <c r="F253" s="2"/>
      <c r="G253" s="2"/>
      <c r="H253" s="2"/>
      <c r="I253" s="2"/>
      <c r="J253" s="2"/>
      <c r="K253" s="2"/>
    </row>
  </sheetData>
  <mergeCells count="31">
    <mergeCell ref="B23:F28"/>
    <mergeCell ref="B30:F34"/>
    <mergeCell ref="B36:F43"/>
    <mergeCell ref="B3:J3"/>
    <mergeCell ref="B14:F16"/>
    <mergeCell ref="B11:F12"/>
    <mergeCell ref="B18:F20"/>
    <mergeCell ref="B8:J9"/>
    <mergeCell ref="B44:F48"/>
    <mergeCell ref="B51:F55"/>
    <mergeCell ref="B57:F60"/>
    <mergeCell ref="B62:F65"/>
    <mergeCell ref="B66:F68"/>
    <mergeCell ref="B112:F123"/>
    <mergeCell ref="B81:F92"/>
    <mergeCell ref="B99:F107"/>
    <mergeCell ref="B109:F110"/>
    <mergeCell ref="B70:F72"/>
    <mergeCell ref="B73:F76"/>
    <mergeCell ref="B78:F79"/>
    <mergeCell ref="B125:F128"/>
    <mergeCell ref="B130:F134"/>
    <mergeCell ref="B136:F138"/>
    <mergeCell ref="B140:F144"/>
    <mergeCell ref="B147:F158"/>
    <mergeCell ref="B184:F188"/>
    <mergeCell ref="B190:F194"/>
    <mergeCell ref="B160:F165"/>
    <mergeCell ref="B167:F171"/>
    <mergeCell ref="B173:F177"/>
    <mergeCell ref="B179:F182"/>
  </mergeCells>
  <pageMargins left="0.39370078740157483" right="0.39370078740157483" top="0.39370078740157483" bottom="0.74803149606299213" header="0.31496062992125984" footer="0.31496062992125984"/>
  <pageSetup orientation="portrait"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3:L152"/>
  <sheetViews>
    <sheetView view="pageLayout" zoomScaleNormal="100" workbookViewId="0">
      <selection activeCell="I137" sqref="I137"/>
    </sheetView>
  </sheetViews>
  <sheetFormatPr defaultRowHeight="12.75" x14ac:dyDescent="0.2"/>
  <cols>
    <col min="1" max="1" width="2.42578125" style="31" customWidth="1"/>
    <col min="2" max="2" width="14.42578125" style="31" customWidth="1"/>
    <col min="3" max="3" width="8.7109375" style="31" customWidth="1"/>
    <col min="4" max="4" width="8.85546875" style="31" customWidth="1"/>
    <col min="5" max="5" width="8.42578125" style="31" customWidth="1"/>
    <col min="6" max="6" width="8.28515625" style="31" customWidth="1"/>
    <col min="7" max="7" width="8.42578125" style="31" customWidth="1"/>
    <col min="8" max="8" width="10.5703125" style="31" customWidth="1"/>
    <col min="9" max="9" width="7.7109375" style="31" customWidth="1"/>
    <col min="10" max="10" width="8.7109375" style="31" customWidth="1"/>
    <col min="11" max="11" width="2.28515625" style="31" customWidth="1"/>
    <col min="12" max="12" width="9.140625" style="31"/>
    <col min="13" max="16384" width="9.140625" style="15"/>
  </cols>
  <sheetData>
    <row r="3" spans="2:10" x14ac:dyDescent="0.2">
      <c r="B3" s="52" t="s">
        <v>168</v>
      </c>
      <c r="C3" s="52"/>
      <c r="D3" s="52"/>
      <c r="E3" s="52"/>
      <c r="F3" s="52"/>
      <c r="G3" s="52"/>
      <c r="H3" s="52"/>
      <c r="I3" s="52"/>
      <c r="J3" s="52"/>
    </row>
    <row r="5" spans="2:10" x14ac:dyDescent="0.2">
      <c r="B5" s="32" t="s">
        <v>117</v>
      </c>
      <c r="C5" s="31" t="str">
        <f>'Índice '!$D$5</f>
        <v>ANTIOQUIA</v>
      </c>
    </row>
    <row r="6" spans="2:10" x14ac:dyDescent="0.2">
      <c r="B6" s="32" t="s">
        <v>118</v>
      </c>
      <c r="C6" s="31" t="str">
        <f>'Índice '!$D$6</f>
        <v>NECHI</v>
      </c>
    </row>
    <row r="9" spans="2:10" x14ac:dyDescent="0.2">
      <c r="B9" s="53" t="str">
        <f>CONCATENATE('Base '!CT5)</f>
        <v xml:space="preserve">A continuación se realiza una verificación de los Lineamientos que de acuerdo a la Ley 388 deben contener los Planes de Ordenamiento Territorial, siendo estos: </v>
      </c>
      <c r="C9" s="53"/>
      <c r="D9" s="53"/>
      <c r="E9" s="53"/>
      <c r="F9" s="53"/>
      <c r="G9" s="53"/>
      <c r="H9" s="53"/>
      <c r="I9" s="53"/>
    </row>
    <row r="10" spans="2:10" x14ac:dyDescent="0.2">
      <c r="B10" s="53"/>
      <c r="C10" s="53"/>
      <c r="D10" s="53"/>
      <c r="E10" s="53"/>
      <c r="F10" s="53"/>
      <c r="G10" s="53"/>
      <c r="H10" s="53"/>
      <c r="I10" s="53"/>
    </row>
    <row r="12" spans="2:10" ht="12.75" customHeight="1" x14ac:dyDescent="0.2">
      <c r="B12" s="54" t="str">
        <f>CONCATENATE("1. ", 'Base '!BJ2)</f>
        <v xml:space="preserve">1. Componente General constituido por los objetivos estrategias y contenidos estructurantes a largo plazo. </v>
      </c>
      <c r="C12" s="45"/>
      <c r="D12" s="45"/>
      <c r="E12" s="45"/>
      <c r="F12" s="45"/>
    </row>
    <row r="13" spans="2:10" x14ac:dyDescent="0.2">
      <c r="B13" s="45"/>
      <c r="C13" s="45"/>
      <c r="D13" s="45"/>
      <c r="E13" s="45"/>
      <c r="F13" s="45"/>
      <c r="H13" s="17" t="str">
        <f>VLOOKUP($C$6,Preguntas,61,FALSE)</f>
        <v xml:space="preserve">No aplica </v>
      </c>
    </row>
    <row r="14" spans="2:10" x14ac:dyDescent="0.2">
      <c r="B14" s="35"/>
      <c r="C14" s="35"/>
      <c r="D14" s="35"/>
      <c r="E14" s="35"/>
      <c r="F14" s="35"/>
    </row>
    <row r="15" spans="2:10" x14ac:dyDescent="0.2">
      <c r="B15" s="54" t="str">
        <f>CONCATENATE("2. ",'Base '!BK2)</f>
        <v>2. Componente General - Identificación y localización de las acciones sobre el territorio que posibiliten organizarlo y adecuarlo para el aprovechamiento de sus ventajas comparativas y su mayor competitividad.</v>
      </c>
      <c r="C15" s="54"/>
      <c r="D15" s="54"/>
      <c r="E15" s="54"/>
      <c r="F15" s="54"/>
    </row>
    <row r="16" spans="2:10" x14ac:dyDescent="0.2">
      <c r="B16" s="54"/>
      <c r="C16" s="54"/>
      <c r="D16" s="54"/>
      <c r="E16" s="54"/>
      <c r="F16" s="54"/>
      <c r="H16" s="17" t="str">
        <f>VLOOKUP($C$6,Preguntas,62,FALSE)</f>
        <v xml:space="preserve">No aplica </v>
      </c>
    </row>
    <row r="17" spans="2:8" x14ac:dyDescent="0.2">
      <c r="B17" s="54"/>
      <c r="C17" s="54"/>
      <c r="D17" s="54"/>
      <c r="E17" s="54"/>
      <c r="F17" s="54"/>
    </row>
    <row r="18" spans="2:8" x14ac:dyDescent="0.2">
      <c r="B18" s="54"/>
      <c r="C18" s="54"/>
      <c r="D18" s="54"/>
      <c r="E18" s="54"/>
      <c r="F18" s="54"/>
    </row>
    <row r="19" spans="2:8" x14ac:dyDescent="0.2">
      <c r="B19" s="54"/>
      <c r="C19" s="54"/>
      <c r="D19" s="54"/>
      <c r="E19" s="54"/>
      <c r="F19" s="54"/>
    </row>
    <row r="20" spans="2:8" ht="12.75" customHeight="1" x14ac:dyDescent="0.2">
      <c r="B20" s="54" t="str">
        <f>CONCATENATE("3. ", 'Base '!BL2)</f>
        <v xml:space="preserve">3. Componente General - Definición de las acciones territoriales estratégicas necesarias para garantizar la consecución de los objetivos de desarrollo económico y social del municipio o distrito. </v>
      </c>
      <c r="C20" s="45"/>
      <c r="D20" s="45"/>
      <c r="E20" s="45"/>
      <c r="F20" s="45"/>
    </row>
    <row r="21" spans="2:8" x14ac:dyDescent="0.2">
      <c r="B21" s="45"/>
      <c r="C21" s="45"/>
      <c r="D21" s="45"/>
      <c r="E21" s="45"/>
      <c r="F21" s="45"/>
    </row>
    <row r="22" spans="2:8" x14ac:dyDescent="0.2">
      <c r="B22" s="45"/>
      <c r="C22" s="45"/>
      <c r="D22" s="45"/>
      <c r="E22" s="45"/>
      <c r="F22" s="45"/>
      <c r="H22" s="17" t="str">
        <f>VLOOKUP($C$6,Preguntas,63,FALSE)</f>
        <v xml:space="preserve">No aplica </v>
      </c>
    </row>
    <row r="23" spans="2:8" x14ac:dyDescent="0.2">
      <c r="B23" s="45"/>
      <c r="C23" s="45"/>
      <c r="D23" s="45"/>
      <c r="E23" s="45"/>
      <c r="F23" s="45"/>
    </row>
    <row r="24" spans="2:8" x14ac:dyDescent="0.2">
      <c r="B24" s="45"/>
      <c r="C24" s="45"/>
      <c r="D24" s="45"/>
      <c r="E24" s="45"/>
      <c r="F24" s="45"/>
    </row>
    <row r="25" spans="2:8" x14ac:dyDescent="0.2">
      <c r="B25" s="36"/>
      <c r="C25" s="36"/>
      <c r="D25" s="36"/>
      <c r="E25" s="36"/>
      <c r="F25" s="36"/>
    </row>
    <row r="26" spans="2:8" ht="12.75" customHeight="1" x14ac:dyDescent="0.2">
      <c r="B26" s="54" t="str">
        <f>CONCATENATE("4.", 'Base '!BM2)</f>
        <v xml:space="preserve">4.Componente General - Adopción de las políticas de largo plazo para la ocupación, aprovechamiento y manejo del suelo y del conjunto de los recursos naturales. </v>
      </c>
      <c r="C26" s="45"/>
      <c r="D26" s="45"/>
      <c r="E26" s="45"/>
      <c r="F26" s="45"/>
    </row>
    <row r="27" spans="2:8" x14ac:dyDescent="0.2">
      <c r="B27" s="45"/>
      <c r="C27" s="45"/>
      <c r="D27" s="45"/>
      <c r="E27" s="45"/>
      <c r="F27" s="45"/>
      <c r="H27" s="17" t="str">
        <f>VLOOKUP($C$6,Preguntas,64,FALSE)</f>
        <v xml:space="preserve">No aplica </v>
      </c>
    </row>
    <row r="28" spans="2:8" x14ac:dyDescent="0.2">
      <c r="B28" s="45"/>
      <c r="C28" s="45"/>
      <c r="D28" s="45"/>
      <c r="E28" s="45"/>
      <c r="F28" s="45"/>
    </row>
    <row r="29" spans="2:8" x14ac:dyDescent="0.2">
      <c r="B29" s="45"/>
      <c r="C29" s="45"/>
      <c r="D29" s="45"/>
      <c r="E29" s="45"/>
      <c r="F29" s="45"/>
    </row>
    <row r="30" spans="2:8" x14ac:dyDescent="0.2">
      <c r="B30" s="34"/>
      <c r="C30" s="34"/>
      <c r="D30" s="34"/>
      <c r="E30" s="34"/>
      <c r="F30" s="34"/>
    </row>
    <row r="31" spans="2:8" ht="12.75" customHeight="1" x14ac:dyDescent="0.2">
      <c r="B31" s="54" t="str">
        <f>CONCATENATE("5.", 'Base '!BN2)</f>
        <v xml:space="preserve">5.Contenido estructural - Los sistemas de comunicación entre el área urbana y el área rural y su articulación con los respectivos sistemas  regionales. </v>
      </c>
      <c r="C31" s="45"/>
      <c r="D31" s="45"/>
      <c r="E31" s="45"/>
      <c r="F31" s="45"/>
    </row>
    <row r="32" spans="2:8" x14ac:dyDescent="0.2">
      <c r="B32" s="45"/>
      <c r="C32" s="45"/>
      <c r="D32" s="45"/>
      <c r="E32" s="45"/>
      <c r="F32" s="45"/>
      <c r="H32" s="17" t="str">
        <f>VLOOKUP($C$6,Preguntas,65,FALSE)</f>
        <v xml:space="preserve">No aplica </v>
      </c>
    </row>
    <row r="33" spans="2:8" x14ac:dyDescent="0.2">
      <c r="B33" s="45"/>
      <c r="C33" s="45"/>
      <c r="D33" s="45"/>
      <c r="E33" s="45"/>
      <c r="F33" s="45"/>
    </row>
    <row r="34" spans="2:8" x14ac:dyDescent="0.2">
      <c r="B34" s="45"/>
      <c r="C34" s="45"/>
      <c r="D34" s="45"/>
      <c r="E34" s="45"/>
      <c r="F34" s="45"/>
    </row>
    <row r="35" spans="2:8" x14ac:dyDescent="0.2">
      <c r="B35" s="54" t="str">
        <f>CONCATENATE("6.", 'Base '!BO2)</f>
        <v xml:space="preserve">6.Contenido estructural  -El señalamiento de las áreas de reserva y medidas para la protección del medio ambiente. </v>
      </c>
      <c r="C35" s="53"/>
      <c r="D35" s="53"/>
      <c r="E35" s="53"/>
      <c r="F35" s="53"/>
    </row>
    <row r="36" spans="2:8" x14ac:dyDescent="0.2">
      <c r="B36" s="53"/>
      <c r="C36" s="53"/>
      <c r="D36" s="53"/>
      <c r="E36" s="53"/>
      <c r="F36" s="53"/>
      <c r="H36" s="17" t="str">
        <f>VLOOKUP($C$6,Preguntas,66,FALSE)</f>
        <v xml:space="preserve">No aplica </v>
      </c>
    </row>
    <row r="37" spans="2:8" x14ac:dyDescent="0.2">
      <c r="B37" s="53"/>
      <c r="C37" s="53"/>
      <c r="D37" s="53"/>
      <c r="E37" s="53"/>
      <c r="F37" s="53"/>
    </row>
    <row r="38" spans="2:8" x14ac:dyDescent="0.2">
      <c r="B38" s="53"/>
      <c r="C38" s="53"/>
      <c r="D38" s="53"/>
      <c r="E38" s="53"/>
      <c r="F38" s="53"/>
    </row>
    <row r="39" spans="2:8" x14ac:dyDescent="0.2">
      <c r="B39" s="53"/>
      <c r="C39" s="53"/>
      <c r="D39" s="53"/>
      <c r="E39" s="53"/>
      <c r="F39" s="53"/>
    </row>
    <row r="40" spans="2:8" x14ac:dyDescent="0.2">
      <c r="B40" s="54" t="str">
        <f>CONCATENATE("7.", 'Base '!BP2)</f>
        <v xml:space="preserve">7.Contenido Estructural - la determinación y ubicación en planos de las zonas que presentan alto riesgo para la localización de asentamientos humanos, por amenazas o riesgos naturales o por condiciones de insalubridad. </v>
      </c>
      <c r="C40" s="53"/>
      <c r="D40" s="53"/>
      <c r="E40" s="53"/>
      <c r="F40" s="53"/>
    </row>
    <row r="41" spans="2:8" x14ac:dyDescent="0.2">
      <c r="B41" s="53"/>
      <c r="C41" s="53"/>
      <c r="D41" s="53"/>
      <c r="E41" s="53"/>
      <c r="F41" s="53"/>
    </row>
    <row r="42" spans="2:8" x14ac:dyDescent="0.2">
      <c r="B42" s="53"/>
      <c r="C42" s="53"/>
      <c r="D42" s="53"/>
      <c r="E42" s="53"/>
      <c r="F42" s="53"/>
      <c r="H42" s="17" t="str">
        <f>VLOOKUP($C$6,Preguntas,67,FALSE)</f>
        <v xml:space="preserve">No aplica </v>
      </c>
    </row>
    <row r="43" spans="2:8" x14ac:dyDescent="0.2">
      <c r="B43" s="53"/>
      <c r="C43" s="53"/>
      <c r="D43" s="53"/>
      <c r="E43" s="53"/>
      <c r="F43" s="53"/>
    </row>
    <row r="44" spans="2:8" x14ac:dyDescent="0.2">
      <c r="B44" s="53"/>
      <c r="C44" s="53"/>
      <c r="D44" s="53"/>
      <c r="E44" s="53"/>
      <c r="F44" s="53"/>
    </row>
    <row r="45" spans="2:8" x14ac:dyDescent="0.2">
      <c r="B45" s="53"/>
      <c r="C45" s="53"/>
      <c r="D45" s="53"/>
      <c r="E45" s="53"/>
      <c r="F45" s="53"/>
    </row>
    <row r="47" spans="2:8" ht="12.75" customHeight="1" x14ac:dyDescent="0.2">
      <c r="B47" s="54" t="str">
        <f>CONCATENATE("8.", 'Base '!BQ2)</f>
        <v xml:space="preserve">8.Contenido Estructural - La localización de actividad, infraestructuras y equipamientos básicos para garantizar adecuadas relaciones funcionales entre asentamientos entre asentamientos y zonas urbanas y rurales. </v>
      </c>
      <c r="C47" s="45"/>
      <c r="D47" s="45"/>
      <c r="E47" s="45"/>
      <c r="F47" s="45"/>
    </row>
    <row r="48" spans="2:8" x14ac:dyDescent="0.2">
      <c r="B48" s="45"/>
      <c r="C48" s="45"/>
      <c r="D48" s="45"/>
      <c r="E48" s="45"/>
      <c r="F48" s="45"/>
    </row>
    <row r="49" spans="2:8" x14ac:dyDescent="0.2">
      <c r="B49" s="45"/>
      <c r="C49" s="45"/>
      <c r="D49" s="45"/>
      <c r="E49" s="45"/>
      <c r="F49" s="45"/>
      <c r="H49" s="17" t="str">
        <f>VLOOKUP($C$6,Preguntas,68,FALSE)</f>
        <v xml:space="preserve">No aplica </v>
      </c>
    </row>
    <row r="50" spans="2:8" x14ac:dyDescent="0.2">
      <c r="B50" s="45"/>
      <c r="C50" s="45"/>
      <c r="D50" s="45"/>
      <c r="E50" s="45"/>
      <c r="F50" s="45"/>
    </row>
    <row r="51" spans="2:8" x14ac:dyDescent="0.2">
      <c r="B51" s="45"/>
      <c r="C51" s="45"/>
      <c r="D51" s="45"/>
      <c r="E51" s="45"/>
      <c r="F51" s="45"/>
    </row>
    <row r="52" spans="2:8" ht="12.75" customHeight="1" x14ac:dyDescent="0.2">
      <c r="B52" s="54" t="str">
        <f>CONCATENATE("9.", 'Base '!BR2)</f>
        <v>9.Contenido estructural - La clasificación del territorio en suelo urbano, rural y de expansión urbana, con la correspondiente fijación del perímetro del suelo urbano .</v>
      </c>
      <c r="C52" s="45"/>
      <c r="D52" s="45"/>
      <c r="E52" s="45"/>
      <c r="F52" s="45"/>
    </row>
    <row r="53" spans="2:8" x14ac:dyDescent="0.2">
      <c r="B53" s="45"/>
      <c r="C53" s="45"/>
      <c r="D53" s="45"/>
      <c r="E53" s="45"/>
      <c r="F53" s="45"/>
      <c r="H53" s="17" t="str">
        <f>VLOOKUP($C$6,Preguntas,69,FALSE)</f>
        <v xml:space="preserve">No aplica </v>
      </c>
    </row>
    <row r="54" spans="2:8" x14ac:dyDescent="0.2">
      <c r="B54" s="45"/>
      <c r="C54" s="45"/>
      <c r="D54" s="45"/>
      <c r="E54" s="45"/>
      <c r="F54" s="45"/>
    </row>
    <row r="55" spans="2:8" x14ac:dyDescent="0.2">
      <c r="B55" s="45"/>
      <c r="C55" s="45"/>
      <c r="D55" s="45"/>
      <c r="E55" s="45"/>
      <c r="F55" s="45"/>
    </row>
    <row r="56" spans="2:8" ht="12.75" customHeight="1" x14ac:dyDescent="0.2">
      <c r="B56" s="54" t="str">
        <f>CONCATENATE("10.", 'Base '!BS2)</f>
        <v>10.Componente Urbano - Las políticas de mediano y corto plazo sobre uso y ocupación del suelo urbano y de las áreas de expansión, en armonía con el modelo estructural de largo plazo adoptado en el modelo general y con las previsiones sobre transformación y crecimiento espacial de la ciudad.</v>
      </c>
      <c r="C56" s="45"/>
      <c r="D56" s="45"/>
      <c r="E56" s="45"/>
      <c r="F56" s="45"/>
    </row>
    <row r="57" spans="2:8" x14ac:dyDescent="0.2">
      <c r="B57" s="45"/>
      <c r="C57" s="45"/>
      <c r="D57" s="45"/>
      <c r="E57" s="45"/>
      <c r="F57" s="45"/>
    </row>
    <row r="58" spans="2:8" x14ac:dyDescent="0.2">
      <c r="B58" s="45"/>
      <c r="C58" s="45"/>
      <c r="D58" s="45"/>
      <c r="E58" s="45"/>
      <c r="F58" s="45"/>
    </row>
    <row r="59" spans="2:8" x14ac:dyDescent="0.2">
      <c r="B59" s="45"/>
      <c r="C59" s="45"/>
      <c r="D59" s="45"/>
      <c r="E59" s="45"/>
      <c r="F59" s="45"/>
      <c r="H59" s="17" t="str">
        <f>VLOOKUP($C$6,Preguntas,70,FALSE)</f>
        <v xml:space="preserve">No aplica </v>
      </c>
    </row>
    <row r="60" spans="2:8" x14ac:dyDescent="0.2">
      <c r="B60" s="45"/>
      <c r="C60" s="45"/>
      <c r="D60" s="45"/>
      <c r="E60" s="45"/>
      <c r="F60" s="45"/>
    </row>
    <row r="61" spans="2:8" x14ac:dyDescent="0.2">
      <c r="B61" s="36"/>
      <c r="C61" s="36"/>
      <c r="D61" s="36"/>
      <c r="E61" s="36"/>
      <c r="F61" s="36"/>
    </row>
    <row r="63" spans="2:8" x14ac:dyDescent="0.2">
      <c r="B63" s="54" t="str">
        <f>CONCATENATE("11.", 'Base '!BT2)</f>
        <v xml:space="preserve">11.Componente Urbano - La localización  y dimensionamiento de la infraestructura para el sistema vial de transporte y la adecuada intercomunicación de todas las áreas urbanas y la proyectada para las áreas de expansión. </v>
      </c>
      <c r="C63" s="53"/>
      <c r="D63" s="53"/>
      <c r="E63" s="53"/>
      <c r="F63" s="53"/>
    </row>
    <row r="64" spans="2:8" x14ac:dyDescent="0.2">
      <c r="B64" s="53"/>
      <c r="C64" s="53"/>
      <c r="D64" s="53"/>
      <c r="E64" s="53"/>
      <c r="F64" s="53"/>
    </row>
    <row r="65" spans="2:8" x14ac:dyDescent="0.2">
      <c r="B65" s="53"/>
      <c r="C65" s="53"/>
      <c r="D65" s="53"/>
      <c r="E65" s="53"/>
      <c r="F65" s="53"/>
      <c r="H65" s="17" t="str">
        <f>VLOOKUP($C$6,Preguntas,71,FALSE)</f>
        <v xml:space="preserve">No aplica </v>
      </c>
    </row>
    <row r="66" spans="2:8" x14ac:dyDescent="0.2">
      <c r="B66" s="53"/>
      <c r="C66" s="53"/>
      <c r="D66" s="53"/>
      <c r="E66" s="53"/>
      <c r="F66" s="53"/>
    </row>
    <row r="67" spans="2:8" x14ac:dyDescent="0.2">
      <c r="B67" s="53"/>
      <c r="C67" s="53"/>
      <c r="D67" s="53"/>
      <c r="E67" s="53"/>
      <c r="F67" s="53"/>
    </row>
    <row r="68" spans="2:8" x14ac:dyDescent="0.2">
      <c r="B68" s="53"/>
      <c r="C68" s="53"/>
      <c r="D68" s="53"/>
      <c r="E68" s="53"/>
      <c r="F68" s="53"/>
    </row>
    <row r="69" spans="2:8" ht="12.75" customHeight="1" x14ac:dyDescent="0.2">
      <c r="B69" s="54" t="str">
        <f>CONCATENATE("12.", 'Base '!BU2)</f>
        <v xml:space="preserve">12.Componente Urbano - la delimitación, en suelo urbano y de expansión urbana, de las áreas de conservación y protección de los recursos naturales, paisajisticos y de conjuntos urbanos, históricos y culturales de conformidad con la legislación general aplciable a cada caso. </v>
      </c>
      <c r="C69" s="45"/>
      <c r="D69" s="45"/>
      <c r="E69" s="45"/>
      <c r="F69" s="45"/>
    </row>
    <row r="70" spans="2:8" x14ac:dyDescent="0.2">
      <c r="B70" s="45"/>
      <c r="C70" s="45"/>
      <c r="D70" s="45"/>
      <c r="E70" s="45"/>
      <c r="F70" s="45"/>
    </row>
    <row r="71" spans="2:8" x14ac:dyDescent="0.2">
      <c r="B71" s="45"/>
      <c r="C71" s="45"/>
      <c r="D71" s="45"/>
      <c r="E71" s="45"/>
      <c r="F71" s="45"/>
      <c r="H71" s="17" t="str">
        <f>VLOOKUP($C$6,Preguntas,72,FALSE)</f>
        <v xml:space="preserve">No aplica </v>
      </c>
    </row>
    <row r="72" spans="2:8" x14ac:dyDescent="0.2">
      <c r="B72" s="45"/>
      <c r="C72" s="45"/>
      <c r="D72" s="45"/>
      <c r="E72" s="45"/>
      <c r="F72" s="45"/>
    </row>
    <row r="73" spans="2:8" x14ac:dyDescent="0.2">
      <c r="B73" s="45"/>
      <c r="C73" s="45"/>
      <c r="D73" s="45"/>
      <c r="E73" s="45"/>
      <c r="F73" s="45"/>
    </row>
    <row r="74" spans="2:8" x14ac:dyDescent="0.2">
      <c r="B74" s="33"/>
      <c r="C74" s="33"/>
      <c r="D74" s="33"/>
      <c r="E74" s="33"/>
      <c r="F74" s="33"/>
    </row>
    <row r="75" spans="2:8" x14ac:dyDescent="0.2">
      <c r="B75" s="54" t="str">
        <f>CONCATENATE("13.", 'Base '!BV2)</f>
        <v xml:space="preserve">13.Componente Urbano - La determinación, en suelo urbano y de expansión urbana, de las áreas objeto de los diferentes tratamientos y actuaciones urbanísticas. </v>
      </c>
      <c r="C75" s="53"/>
      <c r="D75" s="53"/>
      <c r="E75" s="53"/>
      <c r="F75" s="53"/>
    </row>
    <row r="76" spans="2:8" x14ac:dyDescent="0.2">
      <c r="B76" s="53"/>
      <c r="C76" s="53"/>
      <c r="D76" s="53"/>
      <c r="E76" s="53"/>
      <c r="F76" s="53"/>
      <c r="H76" s="17" t="str">
        <f>VLOOKUP($C$6,Preguntas,73,FALSE)</f>
        <v xml:space="preserve">No aplica </v>
      </c>
    </row>
    <row r="77" spans="2:8" x14ac:dyDescent="0.2">
      <c r="B77" s="53"/>
      <c r="C77" s="53"/>
      <c r="D77" s="53"/>
      <c r="E77" s="53"/>
      <c r="F77" s="53"/>
      <c r="H77" s="15"/>
    </row>
    <row r="78" spans="2:8" x14ac:dyDescent="0.2">
      <c r="B78" s="53"/>
      <c r="C78" s="53"/>
      <c r="D78" s="53"/>
      <c r="E78" s="53"/>
      <c r="F78" s="53"/>
    </row>
    <row r="79" spans="2:8" x14ac:dyDescent="0.2">
      <c r="B79" s="53"/>
      <c r="C79" s="53"/>
      <c r="D79" s="53"/>
      <c r="E79" s="53"/>
      <c r="F79" s="53"/>
    </row>
    <row r="80" spans="2:8" x14ac:dyDescent="0.2">
      <c r="B80" s="54" t="str">
        <f>CONCATENATE("14.", 'Base '!BW2)</f>
        <v xml:space="preserve">14.Componente Urbano - La estrategia de mediano plazo para el desarrollo de programas de vivienda de interés social, incluyendo los de mejoramiento integral. </v>
      </c>
      <c r="C80" s="53"/>
      <c r="D80" s="53"/>
      <c r="E80" s="53"/>
      <c r="F80" s="53"/>
    </row>
    <row r="81" spans="2:8" x14ac:dyDescent="0.2">
      <c r="B81" s="53"/>
      <c r="C81" s="53"/>
      <c r="D81" s="53"/>
      <c r="E81" s="53"/>
      <c r="F81" s="53"/>
      <c r="H81" s="17" t="str">
        <f>VLOOKUP($C$6,Preguntas,74,FALSE)</f>
        <v xml:space="preserve">No aplica </v>
      </c>
    </row>
    <row r="82" spans="2:8" x14ac:dyDescent="0.2">
      <c r="B82" s="53"/>
      <c r="C82" s="53"/>
      <c r="D82" s="53"/>
      <c r="E82" s="53"/>
      <c r="F82" s="53"/>
    </row>
    <row r="83" spans="2:8" x14ac:dyDescent="0.2">
      <c r="B83" s="53"/>
      <c r="C83" s="53"/>
      <c r="D83" s="53"/>
      <c r="E83" s="53"/>
      <c r="F83" s="53"/>
    </row>
    <row r="84" spans="2:8" x14ac:dyDescent="0.2">
      <c r="B84" s="53"/>
      <c r="C84" s="53"/>
      <c r="D84" s="53"/>
      <c r="E84" s="53"/>
      <c r="F84" s="53"/>
    </row>
    <row r="85" spans="2:8" ht="12.75" customHeight="1" x14ac:dyDescent="0.2">
      <c r="B85" s="54" t="str">
        <f>CONCATENATE("15.", 'Base '!BX2)</f>
        <v xml:space="preserve">15.Componente Urbano - las estretegias de crecimiento y reordenamiento de la ciudad, definiendo sus prioridades y los criterios, directrices y parámetros para la identificación y declaración de los inmuebles y terrenos de desarrollo o construcción prioritaria. </v>
      </c>
      <c r="C85" s="45"/>
      <c r="D85" s="45"/>
      <c r="E85" s="45"/>
      <c r="F85" s="45"/>
    </row>
    <row r="86" spans="2:8" x14ac:dyDescent="0.2">
      <c r="B86" s="45"/>
      <c r="C86" s="45"/>
      <c r="D86" s="45"/>
      <c r="E86" s="45"/>
      <c r="F86" s="45"/>
    </row>
    <row r="87" spans="2:8" x14ac:dyDescent="0.2">
      <c r="B87" s="45"/>
      <c r="C87" s="45"/>
      <c r="D87" s="45"/>
      <c r="E87" s="45"/>
      <c r="F87" s="45"/>
      <c r="H87" s="17" t="str">
        <f>VLOOKUP($C$6,Preguntas,75,FALSE)</f>
        <v xml:space="preserve">No aplica </v>
      </c>
    </row>
    <row r="88" spans="2:8" x14ac:dyDescent="0.2">
      <c r="B88" s="45"/>
      <c r="C88" s="45"/>
      <c r="D88" s="45"/>
      <c r="E88" s="45"/>
      <c r="F88" s="45"/>
    </row>
    <row r="89" spans="2:8" x14ac:dyDescent="0.2">
      <c r="B89" s="45"/>
      <c r="C89" s="45"/>
      <c r="D89" s="45"/>
      <c r="E89" s="45"/>
      <c r="F89" s="45"/>
    </row>
    <row r="91" spans="2:8" ht="12.75" customHeight="1" x14ac:dyDescent="0.2">
      <c r="B91" s="54" t="str">
        <f>CONCATENATE("16.", 'Base '!BY2)</f>
        <v xml:space="preserve">16.Componente Urbano - La determinación de las características de las unidades de actuación urbanística tanto dentro del suelo urbano como del suelo de expansión cuando  a ello hubiere lugar. </v>
      </c>
      <c r="C91" s="45"/>
      <c r="D91" s="45"/>
      <c r="E91" s="45"/>
      <c r="F91" s="45"/>
    </row>
    <row r="92" spans="2:8" x14ac:dyDescent="0.2">
      <c r="B92" s="45"/>
      <c r="C92" s="45"/>
      <c r="D92" s="45"/>
      <c r="E92" s="45"/>
      <c r="F92" s="45"/>
      <c r="H92" s="17" t="str">
        <f>VLOOKUP($C$6,Preguntas,76,FALSE)</f>
        <v xml:space="preserve">No aplica </v>
      </c>
    </row>
    <row r="93" spans="2:8" x14ac:dyDescent="0.2">
      <c r="B93" s="45"/>
      <c r="C93" s="45"/>
      <c r="D93" s="45"/>
      <c r="E93" s="45"/>
      <c r="F93" s="45"/>
    </row>
    <row r="94" spans="2:8" x14ac:dyDescent="0.2">
      <c r="B94" s="45"/>
      <c r="C94" s="45"/>
      <c r="D94" s="45"/>
      <c r="E94" s="45"/>
      <c r="F94" s="45"/>
    </row>
    <row r="95" spans="2:8" x14ac:dyDescent="0.2">
      <c r="B95" s="36"/>
      <c r="C95" s="36"/>
      <c r="D95" s="36"/>
      <c r="E95" s="36"/>
      <c r="F95" s="36"/>
    </row>
    <row r="96" spans="2:8" ht="12.75" customHeight="1" x14ac:dyDescent="0.2">
      <c r="B96" s="54" t="str">
        <f>CONCATENATE("17.", 'Base '!BZ2)</f>
        <v xml:space="preserve">17.Componente Urbano - La especificación, si es e caso, de la naturaleza, alcance y área de operación de los macroproyectos urbanos cuya promoción y ejecución se contemple a corto o mediano plazo. </v>
      </c>
      <c r="C96" s="45"/>
      <c r="D96" s="45"/>
      <c r="E96" s="45"/>
      <c r="F96" s="45"/>
    </row>
    <row r="97" spans="2:8" x14ac:dyDescent="0.2">
      <c r="B97" s="45"/>
      <c r="C97" s="45"/>
      <c r="D97" s="45"/>
      <c r="E97" s="45"/>
      <c r="F97" s="45"/>
    </row>
    <row r="98" spans="2:8" x14ac:dyDescent="0.2">
      <c r="B98" s="45"/>
      <c r="C98" s="45"/>
      <c r="D98" s="45"/>
      <c r="E98" s="45"/>
      <c r="F98" s="45"/>
      <c r="H98" s="17" t="str">
        <f>VLOOKUP($C$6,Preguntas,77,FALSE)</f>
        <v xml:space="preserve">No aplica </v>
      </c>
    </row>
    <row r="99" spans="2:8" x14ac:dyDescent="0.2">
      <c r="B99" s="45"/>
      <c r="C99" s="45"/>
      <c r="D99" s="45"/>
      <c r="E99" s="45"/>
      <c r="F99" s="45"/>
    </row>
    <row r="100" spans="2:8" x14ac:dyDescent="0.2">
      <c r="B100" s="36"/>
      <c r="C100" s="36"/>
      <c r="D100" s="36"/>
      <c r="E100" s="36"/>
      <c r="F100" s="36"/>
    </row>
    <row r="101" spans="2:8" ht="12.75" customHeight="1" x14ac:dyDescent="0.2">
      <c r="B101" s="54" t="str">
        <f>CONCATENATE("18.", 'Base '!CA2)</f>
        <v xml:space="preserve">18.Componente Urbano - La definición de los procedimientos e instrumentos de gestión y actuación urbanística requeridos para la administración y ejecución de las políticas y decisiones adoptadas, así como de los criterios generales para su conveniente aplicación. </v>
      </c>
      <c r="C101" s="45"/>
      <c r="D101" s="45"/>
      <c r="E101" s="45"/>
      <c r="F101" s="45"/>
    </row>
    <row r="102" spans="2:8" x14ac:dyDescent="0.2">
      <c r="B102" s="45"/>
      <c r="C102" s="45"/>
      <c r="D102" s="45"/>
      <c r="E102" s="45"/>
      <c r="F102" s="45"/>
    </row>
    <row r="103" spans="2:8" x14ac:dyDescent="0.2">
      <c r="B103" s="45"/>
      <c r="C103" s="45"/>
      <c r="D103" s="45"/>
      <c r="E103" s="45"/>
      <c r="F103" s="45"/>
      <c r="H103" s="17" t="str">
        <f>VLOOKUP($C$6,Preguntas,78,FALSE)</f>
        <v xml:space="preserve">No aplica </v>
      </c>
    </row>
    <row r="104" spans="2:8" x14ac:dyDescent="0.2">
      <c r="B104" s="45"/>
      <c r="C104" s="45"/>
      <c r="D104" s="45"/>
      <c r="E104" s="45"/>
      <c r="F104" s="45"/>
    </row>
    <row r="105" spans="2:8" x14ac:dyDescent="0.2">
      <c r="B105" s="45"/>
      <c r="C105" s="45"/>
      <c r="D105" s="45"/>
      <c r="E105" s="45"/>
      <c r="F105" s="45"/>
    </row>
    <row r="106" spans="2:8" x14ac:dyDescent="0.2">
      <c r="B106" s="45"/>
      <c r="C106" s="45"/>
      <c r="D106" s="45"/>
      <c r="E106" s="45"/>
      <c r="F106" s="45"/>
    </row>
    <row r="107" spans="2:8" x14ac:dyDescent="0.2">
      <c r="B107" s="54" t="str">
        <f>CONCATENATE("19.", 'Base '!CB2)</f>
        <v xml:space="preserve">19.Componente Urbano - La expedición de normas urbanísticas. </v>
      </c>
      <c r="C107" s="53"/>
      <c r="D107" s="53"/>
      <c r="E107" s="53"/>
      <c r="F107" s="53"/>
      <c r="H107" s="17" t="str">
        <f>VLOOKUP($C$6,Preguntas,79,FALSE)</f>
        <v xml:space="preserve">No aplica </v>
      </c>
    </row>
    <row r="108" spans="2:8" x14ac:dyDescent="0.2">
      <c r="B108" s="53"/>
      <c r="C108" s="53"/>
      <c r="D108" s="53"/>
      <c r="E108" s="53"/>
      <c r="F108" s="53"/>
    </row>
    <row r="109" spans="2:8" x14ac:dyDescent="0.2">
      <c r="B109" s="53"/>
      <c r="C109" s="53"/>
      <c r="D109" s="53"/>
      <c r="E109" s="53"/>
      <c r="F109" s="53"/>
    </row>
    <row r="110" spans="2:8" x14ac:dyDescent="0.2">
      <c r="B110" s="54" t="str">
        <f>CONCATENATE("20.", 'Base '!CC2)</f>
        <v xml:space="preserve">20.Componente Rural - las políticas de mediano y corto plazo sobre ocupación del suelo </v>
      </c>
      <c r="C110" s="53"/>
      <c r="D110" s="53"/>
      <c r="E110" s="53"/>
      <c r="F110" s="53"/>
      <c r="H110" s="17" t="str">
        <f>VLOOKUP($C$6,Preguntas,80,FALSE)</f>
        <v xml:space="preserve">No aplica </v>
      </c>
    </row>
    <row r="111" spans="2:8" x14ac:dyDescent="0.2">
      <c r="B111" s="53"/>
      <c r="C111" s="53"/>
      <c r="D111" s="53"/>
      <c r="E111" s="53"/>
      <c r="F111" s="53"/>
    </row>
    <row r="112" spans="2:8" x14ac:dyDescent="0.2">
      <c r="B112" s="53"/>
      <c r="C112" s="53"/>
      <c r="D112" s="53"/>
      <c r="E112" s="53"/>
      <c r="F112" s="53"/>
    </row>
    <row r="113" spans="2:8" x14ac:dyDescent="0.2">
      <c r="B113" s="54" t="str">
        <f>CONCATENATE("21.", 'Base '!CD2)</f>
        <v xml:space="preserve">21.Componente Rural - El señalamiento de las condiciones de protección, conservación y mejoramiento de las zonas de producción agropecuaria, forestal o minera. </v>
      </c>
      <c r="C113" s="53"/>
      <c r="D113" s="53"/>
      <c r="E113" s="53"/>
      <c r="F113" s="53"/>
    </row>
    <row r="114" spans="2:8" x14ac:dyDescent="0.2">
      <c r="B114" s="53"/>
      <c r="C114" s="53"/>
      <c r="D114" s="53"/>
      <c r="E114" s="53"/>
      <c r="F114" s="53"/>
      <c r="H114" s="17" t="str">
        <f>VLOOKUP($C$6,Preguntas,81,FALSE)</f>
        <v xml:space="preserve">No aplica </v>
      </c>
    </row>
    <row r="115" spans="2:8" x14ac:dyDescent="0.2">
      <c r="B115" s="53"/>
      <c r="C115" s="53"/>
      <c r="D115" s="53"/>
      <c r="E115" s="53"/>
      <c r="F115" s="53"/>
      <c r="H115" s="15"/>
    </row>
    <row r="116" spans="2:8" x14ac:dyDescent="0.2">
      <c r="B116" s="53"/>
      <c r="C116" s="53"/>
      <c r="D116" s="53"/>
      <c r="E116" s="53"/>
      <c r="F116" s="53"/>
    </row>
    <row r="117" spans="2:8" x14ac:dyDescent="0.2">
      <c r="B117" s="53"/>
      <c r="C117" s="53"/>
      <c r="D117" s="53"/>
      <c r="E117" s="53"/>
      <c r="F117" s="53"/>
    </row>
    <row r="118" spans="2:8" x14ac:dyDescent="0.2">
      <c r="B118" s="53"/>
      <c r="C118" s="53"/>
      <c r="D118" s="53"/>
      <c r="E118" s="53"/>
      <c r="F118" s="53"/>
    </row>
    <row r="120" spans="2:8" ht="12.75" customHeight="1" x14ac:dyDescent="0.2">
      <c r="B120" s="54" t="str">
        <f>CONCATENATE("22.", 'Base '!CE2)</f>
        <v xml:space="preserve">22.Componente Rural- La delimitación de las áreas de conservación y protección de los recursos naturales, paisajísticos, geográficos y ambientales. </v>
      </c>
      <c r="C120" s="45"/>
      <c r="D120" s="45"/>
      <c r="E120" s="45"/>
      <c r="F120" s="45"/>
    </row>
    <row r="121" spans="2:8" x14ac:dyDescent="0.2">
      <c r="B121" s="45"/>
      <c r="C121" s="45"/>
      <c r="D121" s="45"/>
      <c r="E121" s="45"/>
      <c r="F121" s="45"/>
      <c r="H121" s="17" t="str">
        <f>VLOOKUP($C$6,Preguntas,82,FALSE)</f>
        <v xml:space="preserve">No aplica </v>
      </c>
    </row>
    <row r="122" spans="2:8" x14ac:dyDescent="0.2">
      <c r="B122" s="45"/>
      <c r="C122" s="45"/>
      <c r="D122" s="45"/>
      <c r="E122" s="45"/>
      <c r="F122" s="45"/>
    </row>
    <row r="123" spans="2:8" x14ac:dyDescent="0.2">
      <c r="B123" s="45"/>
      <c r="C123" s="45"/>
      <c r="D123" s="45"/>
      <c r="E123" s="45"/>
      <c r="F123" s="45"/>
    </row>
    <row r="124" spans="2:8" ht="12.75" customHeight="1" x14ac:dyDescent="0.2">
      <c r="B124" s="54" t="str">
        <f>CONCATENATE("23.", 'Base '!CF2)</f>
        <v xml:space="preserve">23.Componente Rural- La localización y dimensionamiento de las zonas determinadas como suburbanas, con precision de las intensidades máximas de ocupación y usos admitidos. </v>
      </c>
      <c r="C124" s="45"/>
      <c r="D124" s="45"/>
      <c r="E124" s="45"/>
      <c r="F124" s="45"/>
    </row>
    <row r="125" spans="2:8" x14ac:dyDescent="0.2">
      <c r="B125" s="45"/>
      <c r="C125" s="45"/>
      <c r="D125" s="45"/>
      <c r="E125" s="45"/>
      <c r="F125" s="45"/>
      <c r="H125" s="17" t="str">
        <f>VLOOKUP($C$6,Preguntas,83,FALSE)</f>
        <v xml:space="preserve">No aplica </v>
      </c>
    </row>
    <row r="126" spans="2:8" x14ac:dyDescent="0.2">
      <c r="B126" s="45"/>
      <c r="C126" s="45"/>
      <c r="D126" s="45"/>
      <c r="E126" s="45"/>
      <c r="F126" s="45"/>
      <c r="H126" s="15"/>
    </row>
    <row r="127" spans="2:8" x14ac:dyDescent="0.2">
      <c r="B127" s="36"/>
      <c r="C127" s="36"/>
      <c r="D127" s="36"/>
      <c r="E127" s="36"/>
      <c r="F127" s="36"/>
    </row>
    <row r="128" spans="2:8" ht="12.75" customHeight="1" x14ac:dyDescent="0.2">
      <c r="B128" s="54" t="str">
        <f>CONCATENATE("24.", 'Base '!CG2)</f>
        <v xml:space="preserve">24.Componente Rural - La identificación de centros poblados rurales y la adopción de las previsiones necesarias para orientar la ocipación de usos de sus suelos y la adecuada dotación  de infraestructura de servicios básicos y de equipamiento social. </v>
      </c>
      <c r="C128" s="45"/>
      <c r="D128" s="45"/>
      <c r="E128" s="45"/>
      <c r="F128" s="45"/>
    </row>
    <row r="129" spans="2:8" x14ac:dyDescent="0.2">
      <c r="B129" s="45"/>
      <c r="C129" s="45"/>
      <c r="D129" s="45"/>
      <c r="E129" s="45"/>
      <c r="F129" s="45"/>
      <c r="H129" s="17" t="str">
        <f>VLOOKUP($C$6,Preguntas,84,FALSE)</f>
        <v xml:space="preserve">No aplica </v>
      </c>
    </row>
    <row r="130" spans="2:8" x14ac:dyDescent="0.2">
      <c r="B130" s="45"/>
      <c r="C130" s="45"/>
      <c r="D130" s="45"/>
      <c r="E130" s="45"/>
      <c r="F130" s="45"/>
    </row>
    <row r="131" spans="2:8" x14ac:dyDescent="0.2">
      <c r="B131" s="45"/>
      <c r="C131" s="45"/>
      <c r="D131" s="45"/>
      <c r="E131" s="45"/>
      <c r="F131" s="45"/>
    </row>
    <row r="132" spans="2:8" x14ac:dyDescent="0.2">
      <c r="B132" s="45"/>
      <c r="C132" s="45"/>
      <c r="D132" s="45"/>
      <c r="E132" s="45"/>
      <c r="F132" s="45"/>
    </row>
    <row r="134" spans="2:8" ht="15" customHeight="1" x14ac:dyDescent="0.2">
      <c r="B134" s="54" t="str">
        <f>CONCATENATE("25.", 'Base '!CH2)</f>
        <v xml:space="preserve">25.Componente rural - La expedición de normas para la parcelacion de predios rurales destinados a vivienda campestre. </v>
      </c>
      <c r="C134" s="45"/>
      <c r="D134" s="45"/>
      <c r="E134" s="45"/>
      <c r="F134" s="45"/>
      <c r="H134" s="17" t="str">
        <f>VLOOKUP($C$6,Preguntas,85,FALSE)</f>
        <v xml:space="preserve">No aplica </v>
      </c>
    </row>
    <row r="135" spans="2:8" x14ac:dyDescent="0.2">
      <c r="B135" s="45"/>
      <c r="C135" s="45"/>
      <c r="D135" s="45"/>
      <c r="E135" s="45"/>
      <c r="F135" s="45"/>
      <c r="H135" s="15"/>
    </row>
    <row r="136" spans="2:8" x14ac:dyDescent="0.2">
      <c r="B136" s="36"/>
      <c r="C136" s="36"/>
      <c r="D136" s="36"/>
      <c r="E136" s="36"/>
      <c r="F136" s="36"/>
    </row>
    <row r="137" spans="2:8" ht="12.75" customHeight="1" x14ac:dyDescent="0.2">
      <c r="B137" s="54" t="str">
        <f>CONCATENATE("26.", 'Base '!CI2)</f>
        <v xml:space="preserve">26.Programa de Ejecución - Los programas y proyectos de infraestructura de transporte y servicios públicos domiciliarios que se ejecutarán en el período correspondiente, </v>
      </c>
      <c r="C137" s="45"/>
      <c r="D137" s="45"/>
      <c r="E137" s="45"/>
      <c r="F137" s="45"/>
    </row>
    <row r="138" spans="2:8" x14ac:dyDescent="0.2">
      <c r="B138" s="45"/>
      <c r="C138" s="45"/>
      <c r="D138" s="45"/>
      <c r="E138" s="45"/>
      <c r="F138" s="45"/>
      <c r="H138" s="17" t="str">
        <f>VLOOKUP($C$6,Preguntas,86,FALSE)</f>
        <v xml:space="preserve">No aplica </v>
      </c>
    </row>
    <row r="139" spans="2:8" x14ac:dyDescent="0.2">
      <c r="B139" s="45"/>
      <c r="C139" s="45"/>
      <c r="D139" s="45"/>
      <c r="E139" s="45"/>
      <c r="F139" s="45"/>
    </row>
    <row r="141" spans="2:8" ht="12.75" customHeight="1" x14ac:dyDescent="0.2">
      <c r="B141" s="54" t="str">
        <f>CONCATENATE("27.", 'Base '!CJ2)</f>
        <v xml:space="preserve">27.Programas de Ejecución - se localizarán los terrenos necesarios para atender la demanda de vivienda de interés social en el municipio o distrito y las zonas de mejoramiento integral, señalando los instrumentos para su ejecución pública o privada. </v>
      </c>
      <c r="C141" s="45"/>
      <c r="D141" s="45"/>
      <c r="E141" s="45"/>
      <c r="F141" s="45"/>
    </row>
    <row r="142" spans="2:8" x14ac:dyDescent="0.2">
      <c r="B142" s="45"/>
      <c r="C142" s="45"/>
      <c r="D142" s="45"/>
      <c r="E142" s="45"/>
      <c r="F142" s="45"/>
      <c r="H142" s="17" t="str">
        <f>VLOOKUP($C$6,Preguntas,87,FALSE)</f>
        <v xml:space="preserve">No aplica </v>
      </c>
    </row>
    <row r="143" spans="2:8" x14ac:dyDescent="0.2">
      <c r="B143" s="45"/>
      <c r="C143" s="45"/>
      <c r="D143" s="45"/>
      <c r="E143" s="45"/>
      <c r="F143" s="45"/>
    </row>
    <row r="144" spans="2:8" x14ac:dyDescent="0.2">
      <c r="B144" s="45"/>
      <c r="C144" s="45"/>
      <c r="D144" s="45"/>
      <c r="E144" s="45"/>
      <c r="F144" s="45"/>
      <c r="H144" s="15"/>
    </row>
    <row r="145" spans="2:8" x14ac:dyDescent="0.2">
      <c r="B145" s="36"/>
      <c r="C145" s="36"/>
      <c r="D145" s="36"/>
      <c r="E145" s="36"/>
      <c r="F145" s="36"/>
    </row>
    <row r="146" spans="2:8" x14ac:dyDescent="0.2">
      <c r="B146" s="54" t="str">
        <f>CONCATENATE("28.", 'Base '!CK2)</f>
        <v>28.Programas de Ejecución - Igualmente se determinarán los inmuebles y terrenos cuyo desarrollo o construcción se consideren prioritarios. Todo lo anterior, atendiendo las estrategias, parámetros y directrices señaladas en el plan de ordenamiento.</v>
      </c>
      <c r="C146" s="44"/>
      <c r="D146" s="44"/>
      <c r="E146" s="44"/>
      <c r="F146" s="44"/>
    </row>
    <row r="147" spans="2:8" x14ac:dyDescent="0.2">
      <c r="B147" s="44"/>
      <c r="C147" s="44"/>
      <c r="D147" s="44"/>
      <c r="E147" s="44"/>
      <c r="F147" s="44"/>
      <c r="H147" s="17" t="str">
        <f>VLOOKUP($C$6,Preguntas,88,FALSE)</f>
        <v xml:space="preserve">No aplica </v>
      </c>
    </row>
    <row r="148" spans="2:8" x14ac:dyDescent="0.2">
      <c r="B148" s="44"/>
      <c r="C148" s="44"/>
      <c r="D148" s="44"/>
      <c r="E148" s="44"/>
      <c r="F148" s="44"/>
    </row>
    <row r="149" spans="2:8" x14ac:dyDescent="0.2">
      <c r="B149" s="44"/>
      <c r="C149" s="44"/>
      <c r="D149" s="44"/>
      <c r="E149" s="44"/>
      <c r="F149" s="44"/>
    </row>
    <row r="150" spans="2:8" ht="12.75" customHeight="1" x14ac:dyDescent="0.2">
      <c r="B150" s="44"/>
      <c r="C150" s="44"/>
      <c r="D150" s="44"/>
      <c r="E150" s="44"/>
      <c r="F150" s="44"/>
    </row>
    <row r="151" spans="2:8" x14ac:dyDescent="0.2">
      <c r="B151" s="44"/>
      <c r="C151" s="44"/>
      <c r="D151" s="44"/>
      <c r="E151" s="44"/>
      <c r="F151" s="44"/>
    </row>
    <row r="152" spans="2:8" x14ac:dyDescent="0.2">
      <c r="B152" s="44"/>
      <c r="C152" s="44"/>
      <c r="D152" s="44"/>
      <c r="E152" s="44"/>
      <c r="F152" s="44"/>
      <c r="H152" s="15"/>
    </row>
  </sheetData>
  <mergeCells count="30">
    <mergeCell ref="B96:F99"/>
    <mergeCell ref="B69:F73"/>
    <mergeCell ref="B31:F34"/>
    <mergeCell ref="B12:F13"/>
    <mergeCell ref="B128:F132"/>
    <mergeCell ref="B56:F60"/>
    <mergeCell ref="B63:F68"/>
    <mergeCell ref="B35:F39"/>
    <mergeCell ref="B40:F45"/>
    <mergeCell ref="B26:F29"/>
    <mergeCell ref="B47:F51"/>
    <mergeCell ref="B52:F55"/>
    <mergeCell ref="B85:F89"/>
    <mergeCell ref="B91:F94"/>
    <mergeCell ref="B3:J3"/>
    <mergeCell ref="B9:I10"/>
    <mergeCell ref="B15:F19"/>
    <mergeCell ref="B20:F24"/>
    <mergeCell ref="B146:F152"/>
    <mergeCell ref="B107:F109"/>
    <mergeCell ref="B101:F106"/>
    <mergeCell ref="B75:F79"/>
    <mergeCell ref="B80:F84"/>
    <mergeCell ref="B134:F135"/>
    <mergeCell ref="B137:F139"/>
    <mergeCell ref="B141:F144"/>
    <mergeCell ref="B110:F112"/>
    <mergeCell ref="B113:F118"/>
    <mergeCell ref="B120:F123"/>
    <mergeCell ref="B124:F126"/>
  </mergeCells>
  <pageMargins left="0.39370078740157483" right="0.39370078740157483" top="0.39370078740157483" bottom="0.74803149606299213" header="0.31496062992125984" footer="0.31496062992125984"/>
  <pageSetup fitToWidth="0" fitToHeight="0"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26"/>
  <sheetViews>
    <sheetView view="pageLayout" zoomScale="85" zoomScaleNormal="100" zoomScalePageLayoutView="85" workbookViewId="0">
      <selection activeCell="L46" sqref="L46"/>
    </sheetView>
  </sheetViews>
  <sheetFormatPr defaultRowHeight="15" x14ac:dyDescent="0.25"/>
  <cols>
    <col min="1" max="1" width="2.28515625" style="2" customWidth="1"/>
    <col min="2" max="2" width="13.85546875" customWidth="1"/>
    <col min="3" max="3" width="8.7109375" customWidth="1"/>
    <col min="4" max="4" width="7.85546875" customWidth="1"/>
    <col min="5" max="7" width="8.7109375" customWidth="1"/>
    <col min="8" max="8" width="10.5703125" customWidth="1"/>
    <col min="9" max="9" width="8.7109375" customWidth="1"/>
    <col min="10" max="10" width="8.5703125" customWidth="1"/>
    <col min="11" max="11" width="2.28515625" customWidth="1"/>
  </cols>
  <sheetData>
    <row r="1" spans="2:12" x14ac:dyDescent="0.25">
      <c r="B1" s="2"/>
      <c r="C1" s="2"/>
      <c r="D1" s="2"/>
      <c r="E1" s="2"/>
      <c r="F1" s="2"/>
      <c r="G1" s="2"/>
      <c r="H1" s="2"/>
      <c r="I1" s="2"/>
      <c r="J1" s="2"/>
      <c r="K1" s="2"/>
      <c r="L1" s="2"/>
    </row>
    <row r="2" spans="2:12" x14ac:dyDescent="0.25">
      <c r="B2" s="2"/>
      <c r="C2" s="2"/>
      <c r="D2" s="2"/>
      <c r="E2" s="2"/>
      <c r="F2" s="2"/>
      <c r="G2" s="2"/>
      <c r="H2" s="2"/>
      <c r="I2" s="2"/>
      <c r="J2" s="2"/>
      <c r="K2" s="2"/>
      <c r="L2" s="2"/>
    </row>
    <row r="3" spans="2:12" x14ac:dyDescent="0.25">
      <c r="B3" s="48" t="s">
        <v>163</v>
      </c>
      <c r="C3" s="48"/>
      <c r="D3" s="48"/>
      <c r="E3" s="48"/>
      <c r="F3" s="48"/>
      <c r="G3" s="48"/>
      <c r="H3" s="48"/>
      <c r="I3" s="48"/>
      <c r="J3" s="48"/>
      <c r="K3" s="2"/>
      <c r="L3" s="2"/>
    </row>
    <row r="4" spans="2:12" x14ac:dyDescent="0.25">
      <c r="B4" s="2"/>
      <c r="C4" s="2"/>
      <c r="D4" s="2"/>
      <c r="E4" s="2"/>
      <c r="F4" s="2"/>
      <c r="G4" s="2"/>
      <c r="H4" s="2"/>
      <c r="I4" s="2"/>
      <c r="J4" s="2"/>
      <c r="K4" s="2"/>
      <c r="L4" s="2"/>
    </row>
    <row r="5" spans="2:12" x14ac:dyDescent="0.25">
      <c r="B5" s="30" t="s">
        <v>146</v>
      </c>
      <c r="C5" s="2" t="str">
        <f>'Índice '!$D$7</f>
        <v>RIO SAN JORGE PARTE BAJA</v>
      </c>
      <c r="D5" s="2"/>
      <c r="E5" s="2"/>
      <c r="F5" s="2"/>
      <c r="G5" s="2"/>
      <c r="H5" s="2"/>
      <c r="I5" s="2"/>
      <c r="J5" s="2"/>
      <c r="K5" s="2"/>
      <c r="L5" s="2"/>
    </row>
    <row r="6" spans="2:12" x14ac:dyDescent="0.25">
      <c r="B6" s="2"/>
      <c r="C6" s="2"/>
      <c r="D6" s="2"/>
      <c r="E6" s="2"/>
      <c r="F6" s="2"/>
      <c r="G6" s="2"/>
      <c r="H6" s="2"/>
      <c r="I6" s="2"/>
      <c r="J6" s="2"/>
      <c r="K6" s="2"/>
      <c r="L6" s="2"/>
    </row>
    <row r="7" spans="2:12" x14ac:dyDescent="0.25">
      <c r="B7" s="44" t="str">
        <f>CONCATENATE('Base '!CT6)</f>
        <v>A continuación se realiza una verificación de los Lineamientos que de acuerdo al Decreto 1640 del 2012 deben contener los Planes de Ordenación y Manejo de Cuencas, siendo estos:</v>
      </c>
      <c r="C7" s="45"/>
      <c r="D7" s="45"/>
      <c r="E7" s="45"/>
      <c r="F7" s="45"/>
      <c r="G7" s="45"/>
      <c r="H7" s="45"/>
      <c r="I7" s="45"/>
      <c r="J7" s="45"/>
      <c r="K7" s="2"/>
      <c r="L7" s="2"/>
    </row>
    <row r="8" spans="2:12" x14ac:dyDescent="0.25">
      <c r="B8" s="45"/>
      <c r="C8" s="45"/>
      <c r="D8" s="45"/>
      <c r="E8" s="45"/>
      <c r="F8" s="45"/>
      <c r="G8" s="45"/>
      <c r="H8" s="45"/>
      <c r="I8" s="45"/>
      <c r="J8" s="45"/>
      <c r="K8" s="2"/>
      <c r="L8" s="2"/>
    </row>
    <row r="9" spans="2:12" x14ac:dyDescent="0.25">
      <c r="B9" s="2"/>
      <c r="C9" s="2"/>
      <c r="D9" s="2"/>
      <c r="E9" s="2"/>
      <c r="F9" s="2"/>
      <c r="G9" s="2"/>
      <c r="H9" s="2"/>
      <c r="I9" s="2"/>
      <c r="J9" s="2"/>
      <c r="K9" s="2"/>
      <c r="L9" s="2"/>
    </row>
    <row r="10" spans="2:12" x14ac:dyDescent="0.25">
      <c r="B10" s="18" t="str">
        <f>CONCATENATE("1. ", 'Base Pomcas '!B3)</f>
        <v>1. Las condiciones físicas, climáticas y topográficas del área.</v>
      </c>
      <c r="C10" s="2"/>
      <c r="D10" s="2"/>
      <c r="E10" s="2"/>
      <c r="F10" s="2"/>
      <c r="G10" s="2"/>
      <c r="H10" s="2"/>
      <c r="I10" s="17" t="str">
        <f>VLOOKUP($C$5,Pregpom,2,FALSE)</f>
        <v>SI</v>
      </c>
      <c r="J10" s="2"/>
      <c r="K10" s="2"/>
      <c r="L10" s="2"/>
    </row>
    <row r="11" spans="2:12" x14ac:dyDescent="0.25">
      <c r="B11" s="2"/>
      <c r="C11" s="2"/>
      <c r="D11" s="2"/>
      <c r="E11" s="2"/>
      <c r="F11" s="2"/>
      <c r="G11" s="2"/>
      <c r="H11" s="2"/>
      <c r="I11" s="2"/>
      <c r="J11" s="2"/>
      <c r="K11" s="2"/>
      <c r="L11" s="2"/>
    </row>
    <row r="12" spans="2:12" x14ac:dyDescent="0.25">
      <c r="B12" s="46" t="str">
        <f>CONCATENATE("2. ", 'Base Pomcas '!C3)</f>
        <v>2. El inventario y condiciones de los recursos naturales renovables.</v>
      </c>
      <c r="C12" s="44"/>
      <c r="D12" s="44"/>
      <c r="E12" s="44"/>
      <c r="F12" s="44"/>
      <c r="G12" s="2"/>
      <c r="H12" s="2"/>
      <c r="I12" s="17" t="str">
        <f>VLOOKUP($C$5,Pregpom,3,FALSE)</f>
        <v>SI</v>
      </c>
      <c r="J12" s="2"/>
      <c r="K12" s="2"/>
      <c r="L12" s="2"/>
    </row>
    <row r="13" spans="2:12" x14ac:dyDescent="0.25">
      <c r="B13" s="44"/>
      <c r="C13" s="44"/>
      <c r="D13" s="44"/>
      <c r="E13" s="44"/>
      <c r="F13" s="44"/>
      <c r="G13" s="2"/>
      <c r="H13" s="2"/>
      <c r="I13" s="2"/>
      <c r="J13" s="2"/>
      <c r="K13" s="2"/>
      <c r="L13" s="2"/>
    </row>
    <row r="14" spans="2:12" x14ac:dyDescent="0.25">
      <c r="B14" s="2"/>
      <c r="C14" s="2"/>
      <c r="D14" s="2"/>
      <c r="E14" s="2"/>
      <c r="F14" s="2"/>
      <c r="G14" s="2"/>
      <c r="H14" s="2"/>
      <c r="I14" s="2"/>
      <c r="J14" s="2"/>
      <c r="K14" s="2"/>
      <c r="L14" s="2"/>
    </row>
    <row r="15" spans="2:12" x14ac:dyDescent="0.25">
      <c r="B15" s="46" t="str">
        <f>CONCATENATE("3. ", 'Base Pomcas '!D3)</f>
        <v>3. Localización, dotación, operación y mantenimiento de los servicios públicos.</v>
      </c>
      <c r="C15" s="44"/>
      <c r="D15" s="44"/>
      <c r="E15" s="44"/>
      <c r="F15" s="44"/>
      <c r="G15" s="2"/>
      <c r="H15" s="2"/>
      <c r="I15" s="17" t="str">
        <f>VLOOKUP($C$5,Pregpom,4,FALSE)</f>
        <v>SI</v>
      </c>
      <c r="J15" s="2"/>
      <c r="K15" s="2"/>
      <c r="L15" s="2"/>
    </row>
    <row r="16" spans="2:12" x14ac:dyDescent="0.25">
      <c r="B16" s="44"/>
      <c r="C16" s="44"/>
      <c r="D16" s="44"/>
      <c r="E16" s="44"/>
      <c r="F16" s="44"/>
      <c r="G16" s="2"/>
      <c r="H16" s="2"/>
      <c r="I16" s="2"/>
      <c r="J16" s="2"/>
      <c r="K16" s="2"/>
      <c r="L16" s="2"/>
    </row>
    <row r="17" spans="2:12" x14ac:dyDescent="0.25">
      <c r="B17" s="2"/>
      <c r="C17" s="2"/>
      <c r="D17" s="2"/>
      <c r="E17" s="2"/>
      <c r="F17" s="2"/>
      <c r="G17" s="2"/>
      <c r="H17" s="2"/>
      <c r="I17" s="2"/>
      <c r="J17" s="2"/>
      <c r="K17" s="2"/>
      <c r="L17" s="2"/>
    </row>
    <row r="18" spans="2:12" x14ac:dyDescent="0.25">
      <c r="B18" s="46" t="str">
        <f>CONCATENATE("4. ", 'Base Pomcas '!E3)</f>
        <v>4. Las condiciones socio - económicas y culturales de la población.</v>
      </c>
      <c r="C18" s="44"/>
      <c r="D18" s="44"/>
      <c r="E18" s="44"/>
      <c r="F18" s="44"/>
      <c r="G18" s="2"/>
      <c r="H18" s="2"/>
      <c r="I18" s="17" t="str">
        <f>VLOOKUP($C$5,Pregpom,5,FALSE)</f>
        <v>SI</v>
      </c>
      <c r="J18" s="2"/>
      <c r="K18" s="2"/>
      <c r="L18" s="2"/>
    </row>
    <row r="19" spans="2:12" x14ac:dyDescent="0.25">
      <c r="B19" s="44"/>
      <c r="C19" s="44"/>
      <c r="D19" s="44"/>
      <c r="E19" s="44"/>
      <c r="F19" s="44"/>
      <c r="G19" s="2"/>
      <c r="H19" s="2"/>
      <c r="I19" s="2"/>
      <c r="J19" s="2"/>
      <c r="K19" s="2"/>
      <c r="L19" s="2"/>
    </row>
    <row r="20" spans="2:12" x14ac:dyDescent="0.25">
      <c r="B20" s="21"/>
      <c r="C20" s="21"/>
      <c r="D20" s="21"/>
      <c r="E20" s="21"/>
      <c r="F20" s="21"/>
      <c r="G20" s="2"/>
      <c r="H20" s="2"/>
      <c r="I20" s="2"/>
      <c r="J20" s="2"/>
      <c r="K20" s="2"/>
      <c r="L20" s="2"/>
    </row>
    <row r="21" spans="2:12" ht="15" customHeight="1" x14ac:dyDescent="0.25">
      <c r="B21" s="46" t="str">
        <f>CONCATENATE("5. ", 'Base Pomcas '!F3)</f>
        <v>5. El uso y la tecnología aplicada en el aprovechamiento de los recursos naturales de la cuenca y sus efectos sobre los recursos naturales renovables.</v>
      </c>
      <c r="C21" s="44"/>
      <c r="D21" s="44"/>
      <c r="E21" s="44"/>
      <c r="F21" s="44"/>
      <c r="G21" s="2"/>
      <c r="H21" s="2"/>
      <c r="I21" s="2"/>
      <c r="J21" s="2"/>
      <c r="K21" s="2"/>
      <c r="L21" s="2"/>
    </row>
    <row r="22" spans="2:12" x14ac:dyDescent="0.25">
      <c r="B22" s="44"/>
      <c r="C22" s="44"/>
      <c r="D22" s="44"/>
      <c r="E22" s="44"/>
      <c r="F22" s="44"/>
      <c r="G22" s="2"/>
      <c r="H22" s="2"/>
      <c r="I22" s="17" t="str">
        <f>VLOOKUP($C$5,Pregpom,6,FALSE)</f>
        <v>SI</v>
      </c>
      <c r="J22" s="2"/>
      <c r="K22" s="2"/>
      <c r="L22" s="2"/>
    </row>
    <row r="23" spans="2:12" x14ac:dyDescent="0.25">
      <c r="B23" s="44"/>
      <c r="C23" s="44"/>
      <c r="D23" s="44"/>
      <c r="E23" s="44"/>
      <c r="F23" s="44"/>
      <c r="G23" s="2"/>
      <c r="H23" s="2"/>
      <c r="I23" s="2"/>
      <c r="J23" s="2"/>
      <c r="K23" s="2"/>
      <c r="L23" s="2"/>
    </row>
    <row r="24" spans="2:12" x14ac:dyDescent="0.25">
      <c r="B24" s="2"/>
      <c r="C24" s="2"/>
      <c r="D24" s="2"/>
      <c r="E24" s="2"/>
      <c r="F24" s="2"/>
      <c r="G24" s="2"/>
      <c r="H24" s="2"/>
      <c r="I24" s="2"/>
      <c r="J24" s="2"/>
      <c r="K24" s="2"/>
      <c r="L24" s="2"/>
    </row>
    <row r="25" spans="2:12" x14ac:dyDescent="0.25">
      <c r="B25" s="46" t="str">
        <f>CONCATENATE("6. ", 'Base Pomcas '!G3)</f>
        <v>6. La localización y el estado actual de las obras de infraestructura físicas existentes en el área de la cuenca para el abastecimiento de agua potable, generación de energía eléctrica, riego, drenaje, etc.</v>
      </c>
      <c r="C25" s="44"/>
      <c r="D25" s="44"/>
      <c r="E25" s="44"/>
      <c r="F25" s="44"/>
      <c r="G25" s="2"/>
      <c r="H25" s="2"/>
      <c r="I25" s="17" t="str">
        <f>VLOOKUP($C$5,Pregpom,7,FALSE)</f>
        <v>NO</v>
      </c>
      <c r="J25" s="2"/>
      <c r="K25" s="2"/>
      <c r="L25" s="2"/>
    </row>
    <row r="26" spans="2:12" x14ac:dyDescent="0.25">
      <c r="B26" s="44"/>
      <c r="C26" s="44"/>
      <c r="D26" s="44"/>
      <c r="E26" s="44"/>
      <c r="F26" s="44"/>
      <c r="G26" s="2"/>
      <c r="H26" s="2"/>
      <c r="I26" s="2"/>
      <c r="J26" s="2"/>
      <c r="K26" s="2"/>
      <c r="L26" s="2"/>
    </row>
    <row r="27" spans="2:12" x14ac:dyDescent="0.25">
      <c r="B27" s="44"/>
      <c r="C27" s="44"/>
      <c r="D27" s="44"/>
      <c r="E27" s="44"/>
      <c r="F27" s="44"/>
      <c r="G27" s="2"/>
      <c r="H27" s="2"/>
      <c r="I27" s="2"/>
      <c r="J27" s="2"/>
      <c r="K27" s="2"/>
      <c r="L27" s="2"/>
    </row>
    <row r="28" spans="2:12" x14ac:dyDescent="0.25">
      <c r="B28" s="44"/>
      <c r="C28" s="44"/>
      <c r="D28" s="44"/>
      <c r="E28" s="44"/>
      <c r="F28" s="44"/>
      <c r="G28" s="2"/>
      <c r="H28" s="2"/>
      <c r="I28" s="2"/>
      <c r="J28" s="2"/>
      <c r="K28" s="2"/>
      <c r="L28" s="2"/>
    </row>
    <row r="29" spans="2:12" x14ac:dyDescent="0.25">
      <c r="B29" s="2"/>
      <c r="C29" s="2"/>
      <c r="D29" s="2"/>
      <c r="E29" s="2"/>
      <c r="F29" s="2"/>
      <c r="G29" s="2"/>
      <c r="H29" s="2"/>
      <c r="I29" s="2"/>
      <c r="J29" s="2"/>
      <c r="K29" s="2"/>
      <c r="L29" s="2"/>
    </row>
    <row r="30" spans="2:12" x14ac:dyDescent="0.25">
      <c r="B30" s="46" t="str">
        <f>CONCATENATE("7. ", 'Base Pomcas '!H3)</f>
        <v>7. La identificación de los organismos públicos o privados que desarrollan acciones en la cuenca, bien sea en el campo de la producción agropecuaria o forestal, de la estructura social o de cualquier servicio orientado a mejorar las condiciones de vida de la población.</v>
      </c>
      <c r="C30" s="44"/>
      <c r="D30" s="44"/>
      <c r="E30" s="44"/>
      <c r="F30" s="44"/>
      <c r="G30" s="2"/>
      <c r="H30" s="2"/>
      <c r="I30" s="2"/>
      <c r="J30" s="2"/>
      <c r="K30" s="2"/>
      <c r="L30" s="2"/>
    </row>
    <row r="31" spans="2:12" x14ac:dyDescent="0.25">
      <c r="B31" s="44"/>
      <c r="C31" s="44"/>
      <c r="D31" s="44"/>
      <c r="E31" s="44"/>
      <c r="F31" s="44"/>
      <c r="G31" s="2"/>
      <c r="H31" s="2"/>
      <c r="I31" s="17" t="str">
        <f>VLOOKUP($C$5,Pregpom,8,FALSE)</f>
        <v>SI</v>
      </c>
      <c r="J31" s="2"/>
      <c r="K31" s="2"/>
      <c r="L31" s="2"/>
    </row>
    <row r="32" spans="2:12" x14ac:dyDescent="0.25">
      <c r="B32" s="44"/>
      <c r="C32" s="44"/>
      <c r="D32" s="44"/>
      <c r="E32" s="44"/>
      <c r="F32" s="44"/>
      <c r="G32" s="2"/>
      <c r="H32" s="2"/>
      <c r="I32" s="2"/>
      <c r="J32" s="2"/>
      <c r="K32" s="2"/>
      <c r="L32" s="2"/>
    </row>
    <row r="33" spans="2:12" x14ac:dyDescent="0.25">
      <c r="B33" s="44"/>
      <c r="C33" s="44"/>
      <c r="D33" s="44"/>
      <c r="E33" s="44"/>
      <c r="F33" s="44"/>
      <c r="G33" s="2"/>
      <c r="H33" s="2"/>
      <c r="I33" s="2"/>
      <c r="J33" s="2"/>
      <c r="K33" s="2"/>
      <c r="L33" s="2"/>
    </row>
    <row r="34" spans="2:12" x14ac:dyDescent="0.25">
      <c r="B34" s="44"/>
      <c r="C34" s="44"/>
      <c r="D34" s="44"/>
      <c r="E34" s="44"/>
      <c r="F34" s="44"/>
      <c r="G34" s="2"/>
      <c r="H34" s="2"/>
      <c r="I34" s="2"/>
      <c r="J34" s="2"/>
      <c r="K34" s="2"/>
      <c r="L34" s="2"/>
    </row>
    <row r="35" spans="2:12" x14ac:dyDescent="0.25">
      <c r="B35" s="44"/>
      <c r="C35" s="44"/>
      <c r="D35" s="44"/>
      <c r="E35" s="44"/>
      <c r="F35" s="44"/>
      <c r="G35" s="2"/>
      <c r="H35" s="2"/>
      <c r="I35" s="2"/>
      <c r="J35" s="2"/>
      <c r="K35" s="2"/>
      <c r="L35" s="2"/>
    </row>
    <row r="36" spans="2:12" x14ac:dyDescent="0.25">
      <c r="B36" s="2"/>
      <c r="C36" s="2"/>
      <c r="D36" s="2"/>
      <c r="E36" s="2"/>
      <c r="F36" s="2"/>
      <c r="G36" s="2"/>
      <c r="H36" s="2"/>
      <c r="I36" s="2"/>
      <c r="J36" s="2"/>
      <c r="K36" s="2"/>
      <c r="L36" s="2"/>
    </row>
    <row r="37" spans="2:12" x14ac:dyDescent="0.25">
      <c r="B37" s="46" t="str">
        <f>CONCATENATE("8. ", 'Base Pomcas '!I3)</f>
        <v>8. El número de beneficiarios de aprovechamientos legalmente otorgados y de explotaciones agropecuarias o forestales en el área.</v>
      </c>
      <c r="C37" s="44"/>
      <c r="D37" s="44"/>
      <c r="E37" s="44"/>
      <c r="F37" s="44"/>
      <c r="G37" s="2"/>
      <c r="H37" s="2"/>
      <c r="I37" s="2"/>
      <c r="J37" s="2"/>
      <c r="K37" s="2"/>
      <c r="L37" s="2"/>
    </row>
    <row r="38" spans="2:12" x14ac:dyDescent="0.25">
      <c r="B38" s="44"/>
      <c r="C38" s="44"/>
      <c r="D38" s="44"/>
      <c r="E38" s="44"/>
      <c r="F38" s="44"/>
      <c r="G38" s="2"/>
      <c r="H38" s="2"/>
      <c r="I38" s="17" t="str">
        <f>VLOOKUP($C$5,Pregpom,9,FALSE)</f>
        <v>SI</v>
      </c>
      <c r="J38" s="2"/>
      <c r="K38" s="2"/>
      <c r="L38" s="2"/>
    </row>
    <row r="39" spans="2:12" x14ac:dyDescent="0.25">
      <c r="B39" s="44"/>
      <c r="C39" s="44"/>
      <c r="D39" s="44"/>
      <c r="E39" s="44"/>
      <c r="F39" s="44"/>
      <c r="G39" s="2"/>
      <c r="H39" s="2"/>
      <c r="I39" s="2"/>
      <c r="J39" s="2"/>
      <c r="K39" s="2"/>
      <c r="L39" s="2"/>
    </row>
    <row r="40" spans="2:12" x14ac:dyDescent="0.25">
      <c r="B40" s="2"/>
      <c r="C40" s="2"/>
      <c r="D40" s="2"/>
      <c r="E40" s="2"/>
      <c r="F40" s="2"/>
      <c r="G40" s="2"/>
      <c r="H40" s="2"/>
      <c r="I40" s="2"/>
      <c r="J40" s="2"/>
      <c r="K40" s="2"/>
      <c r="L40" s="2"/>
    </row>
    <row r="41" spans="2:12" x14ac:dyDescent="0.25">
      <c r="B41" s="46" t="str">
        <f>CONCATENATE("9. ", 'Base Pomcas '!J3)</f>
        <v>9. Una definición clara y precisa de los objetivos generales y específicos que identifiquen las características que se deseen imprimir a la cuenca.</v>
      </c>
      <c r="C41" s="44"/>
      <c r="D41" s="44"/>
      <c r="E41" s="44"/>
      <c r="F41" s="44"/>
      <c r="G41" s="2"/>
      <c r="H41" s="2"/>
      <c r="I41" s="2"/>
      <c r="J41" s="2"/>
      <c r="K41" s="2"/>
      <c r="L41" s="2"/>
    </row>
    <row r="42" spans="2:12" x14ac:dyDescent="0.25">
      <c r="B42" s="44"/>
      <c r="C42" s="44"/>
      <c r="D42" s="44"/>
      <c r="E42" s="44"/>
      <c r="F42" s="44"/>
      <c r="G42" s="2"/>
      <c r="H42" s="2"/>
      <c r="I42" s="17" t="str">
        <f>VLOOKUP($C$5,Pregpom,10,FALSE)</f>
        <v>SI</v>
      </c>
      <c r="J42" s="2"/>
      <c r="K42" s="2"/>
      <c r="L42" s="2"/>
    </row>
    <row r="43" spans="2:12" x14ac:dyDescent="0.25">
      <c r="B43" s="44"/>
      <c r="C43" s="44"/>
      <c r="D43" s="44"/>
      <c r="E43" s="44"/>
      <c r="F43" s="44"/>
      <c r="G43" s="2"/>
      <c r="H43" s="2"/>
      <c r="I43" s="2"/>
      <c r="J43" s="2"/>
      <c r="K43" s="2"/>
      <c r="L43" s="2"/>
    </row>
    <row r="44" spans="2:12" x14ac:dyDescent="0.25">
      <c r="B44" s="2"/>
      <c r="C44" s="2"/>
      <c r="D44" s="2"/>
      <c r="E44" s="2"/>
      <c r="F44" s="2"/>
      <c r="G44" s="2"/>
      <c r="H44" s="2"/>
      <c r="I44" s="2"/>
      <c r="J44" s="2"/>
      <c r="K44" s="2"/>
      <c r="L44" s="2"/>
    </row>
    <row r="45" spans="2:12" x14ac:dyDescent="0.25">
      <c r="B45" s="46" t="str">
        <f>CONCATENATE("10. ", 'Base Pomcas '!K3)</f>
        <v>10.  Una definición de la estrategia para lograr esos objetivos con indicación de sus principales elementos.</v>
      </c>
      <c r="C45" s="44"/>
      <c r="D45" s="44"/>
      <c r="E45" s="44"/>
      <c r="F45" s="44"/>
      <c r="G45" s="2"/>
      <c r="H45" s="2"/>
      <c r="I45" s="17" t="str">
        <f>VLOOKUP($C$5,Pregpom,11,FALSE)</f>
        <v>SI</v>
      </c>
      <c r="J45" s="2"/>
      <c r="K45" s="2"/>
      <c r="L45" s="2"/>
    </row>
    <row r="46" spans="2:12" x14ac:dyDescent="0.25">
      <c r="B46" s="44"/>
      <c r="C46" s="44"/>
      <c r="D46" s="44"/>
      <c r="E46" s="44"/>
      <c r="F46" s="44"/>
      <c r="G46" s="2"/>
      <c r="H46" s="2"/>
      <c r="I46" s="2"/>
      <c r="J46" s="2"/>
      <c r="K46" s="2"/>
      <c r="L46" s="2"/>
    </row>
    <row r="47" spans="2:12" x14ac:dyDescent="0.25">
      <c r="B47" s="2"/>
      <c r="C47" s="2"/>
      <c r="D47" s="2"/>
      <c r="E47" s="2"/>
      <c r="F47" s="2"/>
      <c r="G47" s="2"/>
      <c r="H47" s="2"/>
      <c r="I47" s="2"/>
      <c r="J47" s="2"/>
      <c r="K47" s="2"/>
      <c r="L47" s="2"/>
    </row>
    <row r="48" spans="2:12" x14ac:dyDescent="0.25">
      <c r="B48" s="42" t="str">
        <f>CONCATENATE("11. ", 'Base Pomcas '!L3)</f>
        <v>11.  La formulación de los programas y proyectos.</v>
      </c>
      <c r="C48" s="42"/>
      <c r="D48" s="42"/>
      <c r="E48" s="42"/>
      <c r="F48" s="42"/>
      <c r="G48" s="2"/>
      <c r="H48" s="2"/>
      <c r="I48" s="17" t="str">
        <f>VLOOKUP($C$5,Pregpom,12,FALSE)</f>
        <v>SI</v>
      </c>
      <c r="J48" s="2"/>
      <c r="K48" s="2"/>
      <c r="L48" s="2"/>
    </row>
    <row r="49" spans="2:12" x14ac:dyDescent="0.25">
      <c r="B49" s="2"/>
      <c r="C49" s="2"/>
      <c r="D49" s="2"/>
      <c r="E49" s="2"/>
      <c r="F49" s="2"/>
      <c r="G49" s="2"/>
      <c r="H49" s="2"/>
      <c r="I49" s="2"/>
      <c r="J49" s="2"/>
      <c r="K49" s="2"/>
      <c r="L49" s="2"/>
    </row>
    <row r="50" spans="2:12" x14ac:dyDescent="0.25">
      <c r="B50" s="2"/>
      <c r="C50" s="2"/>
      <c r="D50" s="2"/>
      <c r="E50" s="2"/>
      <c r="F50" s="2"/>
      <c r="G50" s="2"/>
      <c r="H50" s="2"/>
      <c r="I50" s="2"/>
      <c r="J50" s="2"/>
      <c r="K50" s="2"/>
      <c r="L50" s="2"/>
    </row>
    <row r="51" spans="2:12" x14ac:dyDescent="0.25">
      <c r="B51" s="46" t="str">
        <f>CONCATENATE("12. ", 'Base Pomcas '!M3)</f>
        <v>12. La definición de alternativa de políticas en materia de crédito, tributaria, tarifaria, de valorización y asistencia técnica.</v>
      </c>
      <c r="C51" s="44"/>
      <c r="D51" s="44"/>
      <c r="E51" s="44"/>
      <c r="F51" s="44"/>
      <c r="G51" s="2"/>
      <c r="H51" s="2"/>
      <c r="I51" s="17" t="str">
        <f>VLOOKUP($C$5,Pregpom,13,FALSE)</f>
        <v>SI</v>
      </c>
      <c r="J51" s="2"/>
      <c r="K51" s="2"/>
      <c r="L51" s="2"/>
    </row>
    <row r="52" spans="2:12" x14ac:dyDescent="0.25">
      <c r="B52" s="44"/>
      <c r="C52" s="44"/>
      <c r="D52" s="44"/>
      <c r="E52" s="44"/>
      <c r="F52" s="44"/>
      <c r="G52" s="2"/>
      <c r="H52" s="2"/>
      <c r="I52" s="2"/>
      <c r="J52" s="2"/>
      <c r="K52" s="2"/>
      <c r="L52" s="2"/>
    </row>
    <row r="53" spans="2:12" x14ac:dyDescent="0.25">
      <c r="B53" s="44"/>
      <c r="C53" s="44"/>
      <c r="D53" s="44"/>
      <c r="E53" s="44"/>
      <c r="F53" s="44"/>
      <c r="G53" s="2"/>
      <c r="H53" s="2"/>
      <c r="I53" s="2"/>
      <c r="J53" s="2"/>
      <c r="K53" s="2"/>
      <c r="L53" s="2"/>
    </row>
    <row r="54" spans="2:12" x14ac:dyDescent="0.25">
      <c r="B54" s="2"/>
      <c r="C54" s="2"/>
      <c r="D54" s="2"/>
      <c r="E54" s="2"/>
      <c r="F54" s="2"/>
      <c r="G54" s="2"/>
      <c r="H54" s="2"/>
      <c r="I54" s="2"/>
      <c r="J54" s="2"/>
      <c r="K54" s="2"/>
      <c r="L54" s="2"/>
    </row>
    <row r="55" spans="2:12" ht="15" customHeight="1" x14ac:dyDescent="0.25">
      <c r="B55" s="46" t="str">
        <f>CONCATENATE("13. ", 'Base Pomcas '!N3)</f>
        <v>13. Las propuestas de alternativas de inversión a través de programas y proyectos para el aprovechamiento de los recursos naturales renovables de la cuenca.</v>
      </c>
      <c r="C55" s="44"/>
      <c r="D55" s="44"/>
      <c r="E55" s="44"/>
      <c r="F55" s="44"/>
      <c r="G55" s="2"/>
      <c r="H55" s="2"/>
      <c r="I55" s="17" t="str">
        <f>VLOOKUP($C$5,Pregpom,14,FALSE)</f>
        <v>SI</v>
      </c>
      <c r="J55" s="2"/>
      <c r="K55" s="2"/>
      <c r="L55" s="2"/>
    </row>
    <row r="56" spans="2:12" x14ac:dyDescent="0.25">
      <c r="B56" s="44"/>
      <c r="C56" s="44"/>
      <c r="D56" s="44"/>
      <c r="E56" s="44"/>
      <c r="F56" s="44"/>
      <c r="G56" s="2"/>
      <c r="H56" s="2"/>
      <c r="I56" s="2"/>
      <c r="J56" s="2"/>
      <c r="K56" s="2"/>
      <c r="L56" s="2"/>
    </row>
    <row r="57" spans="2:12" x14ac:dyDescent="0.25">
      <c r="B57" s="44"/>
      <c r="C57" s="44"/>
      <c r="D57" s="44"/>
      <c r="E57" s="44"/>
      <c r="F57" s="44"/>
      <c r="G57" s="2"/>
      <c r="H57" s="2"/>
      <c r="I57" s="2"/>
      <c r="J57" s="2"/>
      <c r="K57" s="2"/>
      <c r="L57" s="2"/>
    </row>
    <row r="58" spans="2:12" x14ac:dyDescent="0.25">
      <c r="B58" s="44"/>
      <c r="C58" s="44"/>
      <c r="D58" s="44"/>
      <c r="E58" s="44"/>
      <c r="F58" s="44"/>
      <c r="G58" s="2"/>
      <c r="H58" s="2"/>
      <c r="I58" s="2"/>
      <c r="J58" s="2"/>
      <c r="K58" s="2"/>
      <c r="L58" s="2"/>
    </row>
    <row r="59" spans="2:12" x14ac:dyDescent="0.25">
      <c r="B59" s="44"/>
      <c r="C59" s="44"/>
      <c r="D59" s="44"/>
      <c r="E59" s="44"/>
      <c r="F59" s="44"/>
      <c r="G59" s="2"/>
      <c r="H59" s="2"/>
      <c r="I59" s="2"/>
      <c r="J59" s="2"/>
      <c r="K59" s="2"/>
      <c r="L59" s="2"/>
    </row>
    <row r="60" spans="2:12" x14ac:dyDescent="0.25">
      <c r="B60" s="2"/>
      <c r="C60" s="2"/>
      <c r="D60" s="2"/>
      <c r="E60" s="2"/>
      <c r="F60" s="2"/>
      <c r="G60" s="2"/>
      <c r="H60" s="2"/>
      <c r="I60" s="2"/>
      <c r="J60" s="2"/>
      <c r="K60" s="2"/>
      <c r="L60" s="2"/>
    </row>
    <row r="61" spans="2:12" x14ac:dyDescent="0.25">
      <c r="B61" s="46" t="str">
        <f>CONCATENATE("14. ", 'Base Pomcas '!O3)</f>
        <v>14. Determinación y propuesta de alternativas y financiamiento de los programas y proyectos seleccionados y aprobados.</v>
      </c>
      <c r="C61" s="44"/>
      <c r="D61" s="44"/>
      <c r="E61" s="44"/>
      <c r="F61" s="44"/>
      <c r="G61" s="2"/>
      <c r="H61" s="2"/>
      <c r="I61" s="17" t="str">
        <f>VLOOKUP($C$5,Pregpom,15,FALSE)</f>
        <v>NO</v>
      </c>
      <c r="J61" s="2"/>
      <c r="K61" s="2"/>
      <c r="L61" s="2"/>
    </row>
    <row r="62" spans="2:12" x14ac:dyDescent="0.25">
      <c r="B62" s="44"/>
      <c r="C62" s="44"/>
      <c r="D62" s="44"/>
      <c r="E62" s="44"/>
      <c r="F62" s="44"/>
      <c r="G62" s="2"/>
      <c r="H62" s="2"/>
      <c r="I62" s="2"/>
      <c r="J62" s="2"/>
      <c r="K62" s="2"/>
      <c r="L62" s="2"/>
    </row>
    <row r="63" spans="2:12" x14ac:dyDescent="0.25">
      <c r="B63" s="44"/>
      <c r="C63" s="44"/>
      <c r="D63" s="44"/>
      <c r="E63" s="44"/>
      <c r="F63" s="44"/>
      <c r="G63" s="2"/>
      <c r="H63" s="2"/>
      <c r="I63" s="2"/>
      <c r="J63" s="2"/>
      <c r="K63" s="2"/>
      <c r="L63" s="2"/>
    </row>
    <row r="64" spans="2:12" x14ac:dyDescent="0.25">
      <c r="B64" s="44"/>
      <c r="C64" s="44"/>
      <c r="D64" s="44"/>
      <c r="E64" s="44"/>
      <c r="F64" s="44"/>
      <c r="G64" s="2"/>
      <c r="H64" s="2"/>
      <c r="I64" s="2"/>
      <c r="J64" s="2"/>
      <c r="K64" s="2"/>
      <c r="L64" s="2"/>
    </row>
    <row r="65" spans="2:12" x14ac:dyDescent="0.25">
      <c r="B65" s="2"/>
      <c r="C65" s="2"/>
      <c r="D65" s="2"/>
      <c r="E65" s="2"/>
      <c r="F65" s="2"/>
      <c r="G65" s="2"/>
      <c r="H65" s="2"/>
      <c r="I65" s="2"/>
      <c r="J65" s="2"/>
      <c r="K65" s="2"/>
      <c r="L65" s="2"/>
    </row>
    <row r="66" spans="2:12" x14ac:dyDescent="0.25">
      <c r="B66" s="46" t="str">
        <f>CONCATENATE("15. ", 'Base Pomcas '!P3)</f>
        <v>15. Definición de la estructura administrativa encargada de la coordinación, supervisión y manejo de la cuenca en desarrollo del plan</v>
      </c>
      <c r="C66" s="44"/>
      <c r="D66" s="44"/>
      <c r="E66" s="44"/>
      <c r="F66" s="44"/>
      <c r="G66" s="2"/>
      <c r="H66" s="2"/>
      <c r="I66" s="17" t="str">
        <f>VLOOKUP($C$5,Pregpom,16,FALSE)</f>
        <v>SI</v>
      </c>
      <c r="J66" s="2"/>
      <c r="K66" s="2"/>
      <c r="L66" s="2"/>
    </row>
    <row r="67" spans="2:12" x14ac:dyDescent="0.25">
      <c r="B67" s="44"/>
      <c r="C67" s="44"/>
      <c r="D67" s="44"/>
      <c r="E67" s="44"/>
      <c r="F67" s="44"/>
      <c r="G67" s="2"/>
      <c r="H67" s="2"/>
      <c r="I67" s="2"/>
      <c r="J67" s="2"/>
      <c r="K67" s="2"/>
      <c r="L67" s="2"/>
    </row>
    <row r="68" spans="2:12" x14ac:dyDescent="0.25">
      <c r="B68" s="44"/>
      <c r="C68" s="44"/>
      <c r="D68" s="44"/>
      <c r="E68" s="44"/>
      <c r="F68" s="44"/>
      <c r="G68" s="2"/>
      <c r="H68" s="2"/>
      <c r="I68" s="2"/>
      <c r="J68" s="2"/>
      <c r="K68" s="2"/>
      <c r="L68" s="2"/>
    </row>
    <row r="69" spans="2:12" x14ac:dyDescent="0.25">
      <c r="B69" s="2"/>
      <c r="C69" s="2"/>
      <c r="D69" s="2"/>
      <c r="E69" s="2"/>
      <c r="F69" s="2"/>
      <c r="G69" s="2"/>
      <c r="H69" s="2"/>
      <c r="I69" s="2"/>
      <c r="J69" s="2"/>
      <c r="K69" s="2"/>
      <c r="L69" s="2"/>
    </row>
    <row r="70" spans="2:12" x14ac:dyDescent="0.25">
      <c r="B70" s="46" t="str">
        <f>CONCATENATE("16. ", 'Base Pomcas '!Q3)</f>
        <v>16. Zonificación de la cuenca para su uso y manejo según corresponda a áreas amparadas por regímenes de reserva o destinadas para usos forestales, agropecuarios, urbanos, etc.</v>
      </c>
      <c r="C70" s="44"/>
      <c r="D70" s="44"/>
      <c r="E70" s="44"/>
      <c r="F70" s="44"/>
      <c r="G70" s="2"/>
      <c r="H70" s="2"/>
      <c r="I70" s="17" t="str">
        <f>VLOOKUP($C$5,Pregpom,17,FALSE)</f>
        <v>SI</v>
      </c>
      <c r="J70" s="2"/>
      <c r="K70" s="2"/>
      <c r="L70" s="2"/>
    </row>
    <row r="71" spans="2:12" x14ac:dyDescent="0.25">
      <c r="B71" s="44"/>
      <c r="C71" s="44"/>
      <c r="D71" s="44"/>
      <c r="E71" s="44"/>
      <c r="F71" s="44"/>
      <c r="G71" s="2"/>
      <c r="H71" s="2"/>
      <c r="I71" s="2"/>
      <c r="J71" s="2"/>
      <c r="K71" s="2"/>
      <c r="L71" s="2"/>
    </row>
    <row r="72" spans="2:12" x14ac:dyDescent="0.25">
      <c r="B72" s="44"/>
      <c r="C72" s="44"/>
      <c r="D72" s="44"/>
      <c r="E72" s="44"/>
      <c r="F72" s="44"/>
      <c r="G72" s="2"/>
      <c r="H72" s="2"/>
      <c r="I72" s="2"/>
      <c r="J72" s="2"/>
      <c r="K72" s="2"/>
      <c r="L72" s="2"/>
    </row>
    <row r="73" spans="2:12" x14ac:dyDescent="0.25">
      <c r="B73" s="44"/>
      <c r="C73" s="44"/>
      <c r="D73" s="44"/>
      <c r="E73" s="44"/>
      <c r="F73" s="44"/>
      <c r="G73" s="2"/>
      <c r="H73" s="2"/>
      <c r="I73" s="2"/>
      <c r="J73" s="2"/>
      <c r="K73" s="2"/>
      <c r="L73" s="2"/>
    </row>
    <row r="74" spans="2:12" x14ac:dyDescent="0.25">
      <c r="B74" s="2"/>
      <c r="C74" s="2"/>
      <c r="D74" s="2"/>
      <c r="E74" s="2"/>
      <c r="F74" s="2"/>
      <c r="G74" s="2"/>
      <c r="H74" s="2"/>
      <c r="I74" s="2"/>
      <c r="J74" s="2"/>
      <c r="K74" s="2"/>
      <c r="L74" s="2"/>
    </row>
    <row r="75" spans="2:12" x14ac:dyDescent="0.25">
      <c r="B75" s="46" t="str">
        <f>CONCATENATE("17. ", 'Base Pomcas '!R3)</f>
        <v>17. INSTRUMENTACIÓN -  En esta fase se inicia la ejecución de las políticas, programas y proyectos definidos en el plan, para cuyo desarrollo se prepararán los planes operativos en donde se definan con la mayor precisión posible, los requerimientos de recursos humanos, técnicos y financieros y se especifiquen las metas que se esperan alcanzar durante cada período.</v>
      </c>
      <c r="C75" s="44"/>
      <c r="D75" s="44"/>
      <c r="E75" s="44"/>
      <c r="F75" s="44"/>
      <c r="G75" s="2"/>
      <c r="H75" s="2"/>
      <c r="I75" s="2"/>
      <c r="J75" s="2"/>
      <c r="K75" s="2"/>
      <c r="L75" s="2"/>
    </row>
    <row r="76" spans="2:12" x14ac:dyDescent="0.25">
      <c r="B76" s="44"/>
      <c r="C76" s="44"/>
      <c r="D76" s="44"/>
      <c r="E76" s="44"/>
      <c r="F76" s="44"/>
      <c r="G76" s="2"/>
      <c r="H76" s="2"/>
      <c r="I76" s="2"/>
      <c r="J76" s="2"/>
      <c r="K76" s="2"/>
      <c r="L76" s="2"/>
    </row>
    <row r="77" spans="2:12" x14ac:dyDescent="0.25">
      <c r="B77" s="44"/>
      <c r="C77" s="44"/>
      <c r="D77" s="44"/>
      <c r="E77" s="44"/>
      <c r="F77" s="44"/>
      <c r="G77" s="2"/>
      <c r="H77" s="2"/>
      <c r="I77" s="17" t="str">
        <f>VLOOKUP($C$5,Pregpom,18,FALSE)</f>
        <v>SI</v>
      </c>
      <c r="J77" s="2"/>
      <c r="K77" s="2"/>
      <c r="L77" s="2"/>
    </row>
    <row r="78" spans="2:12" x14ac:dyDescent="0.25">
      <c r="B78" s="44"/>
      <c r="C78" s="44"/>
      <c r="D78" s="44"/>
      <c r="E78" s="44"/>
      <c r="F78" s="44"/>
      <c r="G78" s="2"/>
      <c r="H78" s="2"/>
      <c r="J78" s="2"/>
      <c r="K78" s="2"/>
      <c r="L78" s="2"/>
    </row>
    <row r="79" spans="2:12" x14ac:dyDescent="0.25">
      <c r="B79" s="44"/>
      <c r="C79" s="44"/>
      <c r="D79" s="44"/>
      <c r="E79" s="44"/>
      <c r="F79" s="44"/>
      <c r="G79" s="2"/>
      <c r="H79" s="2"/>
      <c r="I79" s="2"/>
      <c r="J79" s="2"/>
      <c r="K79" s="2"/>
      <c r="L79" s="2"/>
    </row>
    <row r="80" spans="2:12" x14ac:dyDescent="0.25">
      <c r="B80" s="44"/>
      <c r="C80" s="44"/>
      <c r="D80" s="44"/>
      <c r="E80" s="44"/>
      <c r="F80" s="44"/>
      <c r="G80" s="2"/>
      <c r="H80" s="2"/>
      <c r="I80" s="2"/>
      <c r="J80" s="2"/>
      <c r="K80" s="2"/>
      <c r="L80" s="2"/>
    </row>
    <row r="81" spans="2:12" x14ac:dyDescent="0.25">
      <c r="B81" s="44"/>
      <c r="C81" s="44"/>
      <c r="D81" s="44"/>
      <c r="E81" s="44"/>
      <c r="F81" s="44"/>
      <c r="G81" s="2"/>
      <c r="H81" s="2"/>
      <c r="I81" s="2"/>
      <c r="J81" s="2"/>
      <c r="K81" s="2"/>
      <c r="L81" s="2"/>
    </row>
    <row r="82" spans="2:12" x14ac:dyDescent="0.25">
      <c r="B82" s="44"/>
      <c r="C82" s="44"/>
      <c r="D82" s="44"/>
      <c r="E82" s="44"/>
      <c r="F82" s="44"/>
      <c r="G82" s="2"/>
      <c r="H82" s="2"/>
      <c r="I82" s="2"/>
      <c r="J82" s="2"/>
      <c r="K82" s="2"/>
      <c r="L82" s="2"/>
    </row>
    <row r="83" spans="2:12" x14ac:dyDescent="0.25">
      <c r="B83" s="2"/>
      <c r="C83" s="2"/>
      <c r="D83" s="2"/>
      <c r="E83" s="2"/>
      <c r="F83" s="2"/>
      <c r="G83" s="2"/>
      <c r="H83" s="2"/>
      <c r="I83" s="2"/>
      <c r="J83" s="2"/>
      <c r="K83" s="2"/>
      <c r="L83" s="2"/>
    </row>
    <row r="84" spans="2:12" x14ac:dyDescent="0.25">
      <c r="B84" s="46" t="str">
        <f>CONCATENATE("18. ", 'Base Pomcas '!S3)</f>
        <v>18. CONTROL - La formulación de planes operativos debe contener objetivos y metas a corto plazo que hagan posible desarrollar actividades de seguimiento de los programas y proyectos en ejecución. La labor de seguimiento y control deberá realizarse por el Ministerio de Agricultura o el Departamento Nacional de Planeación, según que la cuenca se encuentre en el área de competencia del Inderena o de una Corporación Autónoma Regional</v>
      </c>
      <c r="C84" s="44"/>
      <c r="D84" s="44"/>
      <c r="E84" s="44"/>
      <c r="F84" s="44"/>
      <c r="G84" s="2"/>
      <c r="H84" s="2"/>
      <c r="I84" s="2"/>
      <c r="J84" s="2"/>
      <c r="K84" s="2"/>
      <c r="L84" s="2"/>
    </row>
    <row r="85" spans="2:12" x14ac:dyDescent="0.25">
      <c r="B85" s="44"/>
      <c r="C85" s="44"/>
      <c r="D85" s="44"/>
      <c r="E85" s="44"/>
      <c r="F85" s="44"/>
      <c r="G85" s="2"/>
      <c r="H85" s="2"/>
      <c r="I85" s="2"/>
      <c r="J85" s="2"/>
      <c r="K85" s="2"/>
      <c r="L85" s="2"/>
    </row>
    <row r="86" spans="2:12" x14ac:dyDescent="0.25">
      <c r="B86" s="44"/>
      <c r="C86" s="44"/>
      <c r="D86" s="44"/>
      <c r="E86" s="44"/>
      <c r="F86" s="44"/>
      <c r="G86" s="2"/>
      <c r="H86" s="2"/>
      <c r="I86" s="17" t="str">
        <f>VLOOKUP($C$5,Pregpom,19,FALSE)</f>
        <v>ND</v>
      </c>
      <c r="J86" s="2"/>
      <c r="K86" s="2"/>
      <c r="L86" s="2"/>
    </row>
    <row r="87" spans="2:12" x14ac:dyDescent="0.25">
      <c r="B87" s="44"/>
      <c r="C87" s="44"/>
      <c r="D87" s="44"/>
      <c r="E87" s="44"/>
      <c r="F87" s="44"/>
      <c r="G87" s="2"/>
      <c r="H87" s="2"/>
      <c r="I87" s="2"/>
      <c r="J87" s="2"/>
      <c r="K87" s="2"/>
      <c r="L87" s="2"/>
    </row>
    <row r="88" spans="2:12" x14ac:dyDescent="0.25">
      <c r="B88" s="44"/>
      <c r="C88" s="44"/>
      <c r="D88" s="44"/>
      <c r="E88" s="44"/>
      <c r="F88" s="44"/>
      <c r="G88" s="2"/>
      <c r="H88" s="2"/>
      <c r="I88" s="2"/>
      <c r="J88" s="2"/>
      <c r="K88" s="2"/>
      <c r="L88" s="2"/>
    </row>
    <row r="89" spans="2:12" x14ac:dyDescent="0.25">
      <c r="B89" s="44"/>
      <c r="C89" s="44"/>
      <c r="D89" s="44"/>
      <c r="E89" s="44"/>
      <c r="F89" s="44"/>
      <c r="G89" s="2"/>
      <c r="H89" s="2"/>
      <c r="I89" s="2"/>
      <c r="J89" s="2"/>
      <c r="K89" s="2"/>
      <c r="L89" s="2"/>
    </row>
    <row r="90" spans="2:12" x14ac:dyDescent="0.25">
      <c r="B90" s="44"/>
      <c r="C90" s="44"/>
      <c r="D90" s="44"/>
      <c r="E90" s="44"/>
      <c r="F90" s="44"/>
      <c r="G90" s="2"/>
      <c r="H90" s="2"/>
      <c r="I90" s="2"/>
      <c r="J90" s="2"/>
      <c r="K90" s="2"/>
      <c r="L90" s="2"/>
    </row>
    <row r="91" spans="2:12" x14ac:dyDescent="0.25">
      <c r="B91" s="44"/>
      <c r="C91" s="44"/>
      <c r="D91" s="44"/>
      <c r="E91" s="44"/>
      <c r="F91" s="44"/>
      <c r="G91" s="2"/>
      <c r="H91" s="2"/>
      <c r="I91" s="2"/>
      <c r="J91" s="2"/>
      <c r="K91" s="2"/>
      <c r="L91" s="2"/>
    </row>
    <row r="92" spans="2:12" x14ac:dyDescent="0.25">
      <c r="B92" s="44"/>
      <c r="C92" s="44"/>
      <c r="D92" s="44"/>
      <c r="E92" s="44"/>
      <c r="F92" s="44"/>
      <c r="G92" s="2"/>
      <c r="H92" s="2"/>
      <c r="I92" s="2"/>
      <c r="J92" s="2"/>
      <c r="K92" s="2"/>
      <c r="L92" s="2"/>
    </row>
    <row r="93" spans="2:12" x14ac:dyDescent="0.25">
      <c r="B93" s="44"/>
      <c r="C93" s="44"/>
      <c r="D93" s="44"/>
      <c r="E93" s="44"/>
      <c r="F93" s="44"/>
      <c r="G93" s="2"/>
      <c r="H93" s="2"/>
      <c r="I93" s="2"/>
      <c r="J93" s="2"/>
      <c r="K93" s="2"/>
      <c r="L93" s="2"/>
    </row>
    <row r="94" spans="2:12" x14ac:dyDescent="0.25">
      <c r="B94" s="2"/>
      <c r="C94" s="2"/>
      <c r="D94" s="2"/>
      <c r="E94" s="2"/>
      <c r="F94" s="2"/>
      <c r="G94" s="2"/>
      <c r="H94" s="2"/>
      <c r="I94" s="2"/>
      <c r="J94" s="2"/>
      <c r="K94" s="2"/>
      <c r="L94" s="2"/>
    </row>
    <row r="95" spans="2:12" x14ac:dyDescent="0.25">
      <c r="B95" s="2"/>
      <c r="C95" s="2"/>
      <c r="D95" s="2"/>
      <c r="E95" s="2"/>
      <c r="F95" s="2"/>
      <c r="G95" s="2"/>
      <c r="H95" s="2"/>
      <c r="I95" s="2"/>
      <c r="J95" s="2"/>
      <c r="K95" s="2"/>
      <c r="L95" s="2"/>
    </row>
    <row r="96" spans="2:12" x14ac:dyDescent="0.25">
      <c r="B96" s="2"/>
      <c r="C96" s="2"/>
      <c r="D96" s="2"/>
      <c r="E96" s="2"/>
      <c r="F96" s="2"/>
      <c r="G96" s="2"/>
      <c r="H96" s="2"/>
      <c r="I96" s="2"/>
      <c r="J96" s="2"/>
      <c r="K96" s="2"/>
      <c r="L96" s="2"/>
    </row>
    <row r="97" spans="2:12" x14ac:dyDescent="0.25">
      <c r="B97" s="2"/>
      <c r="C97" s="2"/>
      <c r="D97" s="2"/>
      <c r="E97" s="2"/>
      <c r="F97" s="2"/>
      <c r="G97" s="2"/>
      <c r="H97" s="2"/>
      <c r="I97" s="2"/>
      <c r="J97" s="2"/>
      <c r="K97" s="2"/>
      <c r="L97" s="2"/>
    </row>
    <row r="98" spans="2:12" x14ac:dyDescent="0.25">
      <c r="B98" s="2"/>
      <c r="C98" s="2"/>
      <c r="D98" s="2"/>
      <c r="E98" s="2"/>
      <c r="F98" s="2"/>
      <c r="G98" s="2"/>
      <c r="H98" s="2"/>
      <c r="I98" s="2"/>
      <c r="J98" s="2"/>
      <c r="K98" s="2"/>
      <c r="L98" s="2"/>
    </row>
    <row r="99" spans="2:12" x14ac:dyDescent="0.25">
      <c r="B99" s="2"/>
      <c r="C99" s="2"/>
      <c r="D99" s="2"/>
      <c r="E99" s="2"/>
      <c r="F99" s="2"/>
      <c r="G99" s="2"/>
      <c r="H99" s="2"/>
      <c r="I99" s="2"/>
      <c r="J99" s="2"/>
      <c r="K99" s="2"/>
      <c r="L99" s="2"/>
    </row>
    <row r="100" spans="2:12" x14ac:dyDescent="0.25">
      <c r="B100" s="2"/>
      <c r="C100" s="2"/>
      <c r="D100" s="2"/>
      <c r="E100" s="2"/>
      <c r="F100" s="2"/>
      <c r="G100" s="2"/>
      <c r="H100" s="2"/>
      <c r="I100" s="2"/>
      <c r="J100" s="2"/>
      <c r="K100" s="2"/>
      <c r="L100" s="2"/>
    </row>
    <row r="101" spans="2:12" x14ac:dyDescent="0.25">
      <c r="B101" s="2"/>
      <c r="C101" s="2"/>
      <c r="D101" s="2"/>
      <c r="E101" s="2"/>
      <c r="F101" s="2"/>
      <c r="G101" s="2"/>
      <c r="H101" s="2"/>
      <c r="I101" s="2"/>
      <c r="J101" s="2"/>
      <c r="K101" s="2"/>
      <c r="L101" s="2"/>
    </row>
    <row r="102" spans="2:12" x14ac:dyDescent="0.25">
      <c r="B102" s="2"/>
      <c r="C102" s="2"/>
      <c r="D102" s="2"/>
      <c r="E102" s="2"/>
      <c r="F102" s="2"/>
      <c r="G102" s="2"/>
      <c r="H102" s="2"/>
      <c r="I102" s="2"/>
      <c r="J102" s="2"/>
      <c r="K102" s="2"/>
      <c r="L102" s="2"/>
    </row>
    <row r="103" spans="2:12" x14ac:dyDescent="0.25">
      <c r="B103" s="2"/>
      <c r="C103" s="2"/>
      <c r="D103" s="2"/>
      <c r="E103" s="2"/>
      <c r="F103" s="2"/>
      <c r="G103" s="2"/>
      <c r="H103" s="2"/>
      <c r="I103" s="2"/>
      <c r="J103" s="2"/>
      <c r="K103" s="2"/>
      <c r="L103" s="2"/>
    </row>
    <row r="104" spans="2:12" x14ac:dyDescent="0.25">
      <c r="B104" s="2"/>
      <c r="C104" s="2"/>
      <c r="D104" s="2"/>
      <c r="E104" s="2"/>
      <c r="F104" s="2"/>
      <c r="G104" s="2"/>
      <c r="H104" s="2"/>
      <c r="I104" s="2"/>
      <c r="J104" s="2"/>
      <c r="K104" s="2"/>
      <c r="L104" s="2"/>
    </row>
    <row r="105" spans="2:12" x14ac:dyDescent="0.25">
      <c r="B105" s="2"/>
      <c r="C105" s="2"/>
      <c r="D105" s="2"/>
      <c r="E105" s="2"/>
      <c r="F105" s="2"/>
      <c r="G105" s="2"/>
      <c r="H105" s="2"/>
      <c r="I105" s="2"/>
      <c r="J105" s="2"/>
      <c r="K105" s="2"/>
      <c r="L105" s="2"/>
    </row>
    <row r="106" spans="2:12" x14ac:dyDescent="0.25">
      <c r="B106" s="2"/>
      <c r="C106" s="2"/>
      <c r="D106" s="2"/>
      <c r="E106" s="2"/>
      <c r="F106" s="2"/>
      <c r="G106" s="2"/>
      <c r="H106" s="2"/>
      <c r="I106" s="2"/>
      <c r="J106" s="2"/>
      <c r="K106" s="2"/>
      <c r="L106" s="2"/>
    </row>
    <row r="107" spans="2:12" x14ac:dyDescent="0.25">
      <c r="B107" s="2"/>
      <c r="C107" s="2"/>
      <c r="D107" s="2"/>
      <c r="E107" s="2"/>
      <c r="F107" s="2"/>
      <c r="G107" s="2"/>
      <c r="H107" s="2"/>
      <c r="I107" s="2"/>
      <c r="J107" s="2"/>
      <c r="K107" s="2"/>
      <c r="L107" s="2"/>
    </row>
    <row r="108" spans="2:12" x14ac:dyDescent="0.25">
      <c r="B108" s="2"/>
      <c r="C108" s="2"/>
      <c r="D108" s="2"/>
      <c r="E108" s="2"/>
      <c r="F108" s="2"/>
      <c r="G108" s="2"/>
      <c r="H108" s="2"/>
      <c r="I108" s="2"/>
      <c r="J108" s="2"/>
      <c r="K108" s="2"/>
      <c r="L108" s="2"/>
    </row>
    <row r="109" spans="2:12" x14ac:dyDescent="0.25">
      <c r="B109" s="2"/>
      <c r="C109" s="2"/>
      <c r="D109" s="2"/>
      <c r="E109" s="2"/>
      <c r="F109" s="2"/>
      <c r="G109" s="2"/>
      <c r="H109" s="2"/>
      <c r="I109" s="2"/>
      <c r="J109" s="2"/>
      <c r="K109" s="2"/>
      <c r="L109" s="2"/>
    </row>
    <row r="110" spans="2:12" x14ac:dyDescent="0.25">
      <c r="B110" s="2"/>
      <c r="C110" s="2"/>
      <c r="D110" s="2"/>
      <c r="E110" s="2"/>
      <c r="F110" s="2"/>
      <c r="G110" s="2"/>
      <c r="H110" s="2"/>
      <c r="I110" s="2"/>
      <c r="J110" s="2"/>
      <c r="K110" s="2"/>
      <c r="L110" s="2"/>
    </row>
    <row r="111" spans="2:12" x14ac:dyDescent="0.25">
      <c r="B111" s="2"/>
      <c r="C111" s="2"/>
      <c r="D111" s="2"/>
      <c r="E111" s="2"/>
      <c r="F111" s="2"/>
      <c r="G111" s="2"/>
      <c r="H111" s="2"/>
      <c r="I111" s="2"/>
      <c r="J111" s="2"/>
      <c r="K111" s="2"/>
      <c r="L111" s="2"/>
    </row>
    <row r="112" spans="2:12" x14ac:dyDescent="0.25">
      <c r="B112" s="2"/>
      <c r="C112" s="2"/>
      <c r="D112" s="2"/>
      <c r="E112" s="2"/>
      <c r="F112" s="2"/>
      <c r="G112" s="2"/>
      <c r="H112" s="2"/>
      <c r="I112" s="2"/>
      <c r="J112" s="2"/>
      <c r="K112" s="2"/>
      <c r="L112" s="2"/>
    </row>
    <row r="113" spans="2:12" x14ac:dyDescent="0.25">
      <c r="B113" s="2"/>
      <c r="C113" s="2"/>
      <c r="D113" s="2"/>
      <c r="E113" s="2"/>
      <c r="F113" s="2"/>
      <c r="G113" s="2"/>
      <c r="H113" s="2"/>
      <c r="I113" s="2"/>
      <c r="J113" s="2"/>
      <c r="K113" s="2"/>
      <c r="L113" s="2"/>
    </row>
    <row r="114" spans="2:12" x14ac:dyDescent="0.25">
      <c r="B114" s="2"/>
      <c r="C114" s="2"/>
      <c r="D114" s="2"/>
      <c r="E114" s="2"/>
      <c r="F114" s="2"/>
      <c r="G114" s="2"/>
      <c r="H114" s="2"/>
      <c r="I114" s="2"/>
      <c r="J114" s="2"/>
      <c r="K114" s="2"/>
      <c r="L114" s="2"/>
    </row>
    <row r="115" spans="2:12" x14ac:dyDescent="0.25">
      <c r="B115" s="2"/>
      <c r="C115" s="2"/>
      <c r="D115" s="2"/>
      <c r="E115" s="2"/>
      <c r="F115" s="2"/>
      <c r="G115" s="2"/>
      <c r="H115" s="2"/>
      <c r="I115" s="2"/>
      <c r="J115" s="2"/>
      <c r="K115" s="2"/>
      <c r="L115" s="2"/>
    </row>
    <row r="116" spans="2:12" x14ac:dyDescent="0.25">
      <c r="B116" s="2"/>
      <c r="C116" s="2"/>
      <c r="D116" s="2"/>
      <c r="E116" s="2"/>
      <c r="F116" s="2"/>
      <c r="G116" s="2"/>
      <c r="H116" s="2"/>
      <c r="I116" s="2"/>
      <c r="J116" s="2"/>
      <c r="K116" s="2"/>
      <c r="L116" s="2"/>
    </row>
    <row r="117" spans="2:12" x14ac:dyDescent="0.25">
      <c r="B117" s="2"/>
      <c r="C117" s="2"/>
      <c r="D117" s="2"/>
      <c r="E117" s="2"/>
      <c r="F117" s="2"/>
      <c r="G117" s="2"/>
      <c r="H117" s="2"/>
      <c r="I117" s="2"/>
      <c r="J117" s="2"/>
      <c r="K117" s="2"/>
      <c r="L117" s="2"/>
    </row>
    <row r="118" spans="2:12" x14ac:dyDescent="0.25">
      <c r="B118" s="2"/>
      <c r="C118" s="2"/>
      <c r="D118" s="2"/>
      <c r="E118" s="2"/>
      <c r="F118" s="2"/>
      <c r="G118" s="2"/>
      <c r="H118" s="2"/>
      <c r="I118" s="2"/>
      <c r="J118" s="2"/>
      <c r="K118" s="2"/>
      <c r="L118" s="2"/>
    </row>
    <row r="119" spans="2:12" x14ac:dyDescent="0.25">
      <c r="B119" s="2"/>
      <c r="C119" s="2"/>
      <c r="D119" s="2"/>
      <c r="E119" s="2"/>
      <c r="F119" s="2"/>
      <c r="G119" s="2"/>
      <c r="H119" s="2"/>
      <c r="I119" s="2"/>
      <c r="J119" s="2"/>
      <c r="K119" s="2"/>
      <c r="L119" s="2"/>
    </row>
    <row r="120" spans="2:12" x14ac:dyDescent="0.25">
      <c r="B120" s="2"/>
      <c r="C120" s="2"/>
      <c r="D120" s="2"/>
      <c r="E120" s="2"/>
      <c r="F120" s="2"/>
      <c r="G120" s="2"/>
      <c r="H120" s="2"/>
      <c r="I120" s="2"/>
      <c r="J120" s="2"/>
      <c r="K120" s="2"/>
      <c r="L120" s="2"/>
    </row>
    <row r="121" spans="2:12" x14ac:dyDescent="0.25">
      <c r="B121" s="2"/>
      <c r="C121" s="2"/>
      <c r="D121" s="2"/>
      <c r="E121" s="2"/>
      <c r="F121" s="2"/>
      <c r="G121" s="2"/>
      <c r="H121" s="2"/>
      <c r="I121" s="2"/>
      <c r="J121" s="2"/>
      <c r="K121" s="2"/>
      <c r="L121" s="2"/>
    </row>
    <row r="122" spans="2:12" x14ac:dyDescent="0.25">
      <c r="B122" s="2"/>
      <c r="C122" s="2"/>
      <c r="D122" s="2"/>
      <c r="E122" s="2"/>
      <c r="F122" s="2"/>
      <c r="G122" s="2"/>
      <c r="H122" s="2"/>
      <c r="I122" s="2"/>
      <c r="J122" s="2"/>
      <c r="K122" s="2"/>
      <c r="L122" s="2"/>
    </row>
    <row r="123" spans="2:12" x14ac:dyDescent="0.25">
      <c r="B123" s="2"/>
      <c r="C123" s="2"/>
      <c r="D123" s="2"/>
      <c r="E123" s="2"/>
      <c r="F123" s="2"/>
      <c r="G123" s="2"/>
      <c r="H123" s="2"/>
      <c r="I123" s="2"/>
      <c r="J123" s="2"/>
      <c r="K123" s="2"/>
      <c r="L123" s="2"/>
    </row>
    <row r="124" spans="2:12" x14ac:dyDescent="0.25">
      <c r="B124" s="2"/>
      <c r="C124" s="2"/>
      <c r="D124" s="2"/>
      <c r="E124" s="2"/>
      <c r="F124" s="2"/>
      <c r="G124" s="2"/>
      <c r="H124" s="2"/>
      <c r="I124" s="2"/>
      <c r="J124" s="2"/>
      <c r="K124" s="2"/>
      <c r="L124" s="2"/>
    </row>
    <row r="125" spans="2:12" x14ac:dyDescent="0.25">
      <c r="B125" s="2"/>
      <c r="C125" s="2"/>
      <c r="D125" s="2"/>
      <c r="E125" s="2"/>
      <c r="F125" s="2"/>
      <c r="G125" s="2"/>
      <c r="H125" s="2"/>
      <c r="I125" s="2"/>
      <c r="J125" s="2"/>
      <c r="K125" s="2"/>
      <c r="L125" s="2"/>
    </row>
    <row r="126" spans="2:12" x14ac:dyDescent="0.25">
      <c r="B126" s="2"/>
      <c r="C126" s="2"/>
      <c r="D126" s="2"/>
      <c r="E126" s="2"/>
      <c r="F126" s="2"/>
      <c r="G126" s="2"/>
      <c r="H126" s="2"/>
      <c r="I126" s="2"/>
      <c r="J126" s="2"/>
      <c r="K126" s="2"/>
      <c r="L126" s="2"/>
    </row>
  </sheetData>
  <mergeCells count="19">
    <mergeCell ref="B25:F28"/>
    <mergeCell ref="B30:F35"/>
    <mergeCell ref="B37:F39"/>
    <mergeCell ref="B3:J3"/>
    <mergeCell ref="B12:F13"/>
    <mergeCell ref="B15:F16"/>
    <mergeCell ref="B18:F19"/>
    <mergeCell ref="B21:F23"/>
    <mergeCell ref="B7:J8"/>
    <mergeCell ref="B66:F68"/>
    <mergeCell ref="B70:F73"/>
    <mergeCell ref="B75:F82"/>
    <mergeCell ref="B84:F93"/>
    <mergeCell ref="B41:F43"/>
    <mergeCell ref="B45:F46"/>
    <mergeCell ref="B48:F48"/>
    <mergeCell ref="B51:F53"/>
    <mergeCell ref="B55:F59"/>
    <mergeCell ref="B61:F64"/>
  </mergeCells>
  <pageMargins left="0.39370078740157483" right="0.39370078740157483" top="0.39370078740157483" bottom="0.74803149606299213" header="0.31496062992125984" footer="0.31496062992125984"/>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R97"/>
  <sheetViews>
    <sheetView tabSelected="1" view="pageLayout" zoomScaleNormal="100" workbookViewId="0">
      <selection activeCell="I4" sqref="I4"/>
    </sheetView>
  </sheetViews>
  <sheetFormatPr defaultRowHeight="15" x14ac:dyDescent="0.25"/>
  <cols>
    <col min="1" max="1" width="2.28515625" customWidth="1"/>
    <col min="2" max="2" width="14.28515625" customWidth="1"/>
    <col min="3" max="3" width="8.7109375" customWidth="1"/>
    <col min="4" max="4" width="9.85546875" customWidth="1"/>
    <col min="5" max="5" width="9.28515625" customWidth="1"/>
    <col min="6" max="7" width="8.7109375" customWidth="1"/>
    <col min="8" max="8" width="10.5703125" customWidth="1"/>
    <col min="9" max="9" width="7.7109375" customWidth="1"/>
    <col min="10" max="10" width="8.28515625" customWidth="1"/>
    <col min="11" max="11" width="3.28515625" customWidth="1"/>
  </cols>
  <sheetData>
    <row r="1" spans="1:11" x14ac:dyDescent="0.25">
      <c r="A1" s="2"/>
      <c r="B1" s="2"/>
      <c r="C1" s="2"/>
      <c r="D1" s="2"/>
      <c r="E1" s="2"/>
      <c r="F1" s="2"/>
      <c r="G1" s="2"/>
      <c r="H1" s="2"/>
      <c r="I1" s="2"/>
      <c r="J1" s="2"/>
      <c r="K1" s="2"/>
    </row>
    <row r="2" spans="1:11" x14ac:dyDescent="0.25">
      <c r="A2" s="2"/>
      <c r="B2" s="2"/>
      <c r="C2" s="2"/>
      <c r="D2" s="2"/>
      <c r="E2" s="2"/>
      <c r="F2" s="2"/>
      <c r="G2" s="2"/>
      <c r="H2" s="2"/>
      <c r="I2" s="2"/>
      <c r="J2" s="2"/>
      <c r="K2" s="2"/>
    </row>
    <row r="3" spans="1:11" x14ac:dyDescent="0.25">
      <c r="A3" s="2"/>
      <c r="B3" s="2"/>
      <c r="C3" s="48" t="s">
        <v>159</v>
      </c>
      <c r="D3" s="48"/>
      <c r="E3" s="48"/>
      <c r="F3" s="48"/>
      <c r="G3" s="48"/>
      <c r="H3" s="48"/>
      <c r="I3" s="2"/>
      <c r="J3" s="2"/>
      <c r="K3" s="2"/>
    </row>
    <row r="4" spans="1:11" x14ac:dyDescent="0.25">
      <c r="A4" s="2"/>
      <c r="B4" s="2"/>
      <c r="C4" s="2"/>
      <c r="D4" s="2"/>
      <c r="E4" s="2"/>
      <c r="F4" s="2"/>
      <c r="G4" s="2"/>
      <c r="H4" s="2"/>
      <c r="I4" s="2"/>
      <c r="J4" s="2"/>
      <c r="K4" s="2"/>
    </row>
    <row r="5" spans="1:11" x14ac:dyDescent="0.25">
      <c r="A5" s="2"/>
      <c r="B5" s="2" t="s">
        <v>117</v>
      </c>
      <c r="C5" s="2" t="str">
        <f>'Índice '!$D$5</f>
        <v>ANTIOQUIA</v>
      </c>
      <c r="D5" s="2"/>
      <c r="E5" s="2"/>
      <c r="F5" s="2"/>
      <c r="G5" s="2"/>
      <c r="H5" s="2"/>
      <c r="I5" s="2"/>
      <c r="J5" s="2"/>
      <c r="K5" s="2"/>
    </row>
    <row r="6" spans="1:11" x14ac:dyDescent="0.25">
      <c r="A6" s="2"/>
      <c r="B6" s="2" t="s">
        <v>118</v>
      </c>
      <c r="C6" s="2" t="str">
        <f>'Índice '!$D$6</f>
        <v>NECHI</v>
      </c>
      <c r="D6" s="2"/>
      <c r="E6" s="2"/>
      <c r="F6" s="2"/>
      <c r="G6" s="2"/>
      <c r="H6" s="2"/>
      <c r="I6" s="2"/>
      <c r="J6" s="2"/>
      <c r="K6" s="2"/>
    </row>
    <row r="7" spans="1:11" x14ac:dyDescent="0.25">
      <c r="A7" s="2"/>
      <c r="B7" s="2"/>
      <c r="C7" s="2"/>
      <c r="D7" s="2"/>
      <c r="E7" s="2"/>
      <c r="F7" s="2"/>
      <c r="G7" s="2"/>
      <c r="H7" s="2"/>
      <c r="I7" s="2"/>
      <c r="J7" s="2"/>
      <c r="K7" s="2"/>
    </row>
    <row r="8" spans="1:11" x14ac:dyDescent="0.25">
      <c r="A8" s="2"/>
      <c r="B8" s="44" t="str">
        <f>CONCATENATE('Base '!CT2)</f>
        <v xml:space="preserve">A continuación se realiza una verificación de los Lineamientos que de acuerdo a la Ley 152 de 1994 deben contener los Planes de Desarrollo, siendo estos: </v>
      </c>
      <c r="C8" s="45"/>
      <c r="D8" s="45"/>
      <c r="E8" s="45"/>
      <c r="F8" s="45"/>
      <c r="G8" s="45"/>
      <c r="H8" s="45"/>
      <c r="I8" s="45"/>
      <c r="J8" s="2"/>
      <c r="K8" s="2"/>
    </row>
    <row r="9" spans="1:11" x14ac:dyDescent="0.25">
      <c r="A9" s="2"/>
      <c r="B9" s="45"/>
      <c r="C9" s="45"/>
      <c r="D9" s="45"/>
      <c r="E9" s="45"/>
      <c r="F9" s="45"/>
      <c r="G9" s="45"/>
      <c r="H9" s="45"/>
      <c r="I9" s="45"/>
      <c r="J9" s="2"/>
      <c r="K9" s="2"/>
    </row>
    <row r="10" spans="1:11" x14ac:dyDescent="0.25">
      <c r="A10" s="2"/>
      <c r="B10" s="2"/>
      <c r="C10" s="2"/>
      <c r="D10" s="2"/>
      <c r="E10" s="2"/>
      <c r="F10" s="2"/>
      <c r="G10" s="2"/>
      <c r="H10" s="2"/>
      <c r="I10" s="2"/>
      <c r="J10" s="2"/>
      <c r="K10" s="2"/>
    </row>
    <row r="11" spans="1:11" x14ac:dyDescent="0.25">
      <c r="A11" s="2"/>
      <c r="B11" s="46" t="str">
        <f>CONCATENATE( "1. ", 'Base '!CL2)</f>
        <v>1. Contenido General - Los objetivos nacionales y sectoriales de la acción estatal a mediano y largo plazo según resulte del diagnóstico general de la economía y de sus principales sectores y grupos sociales.</v>
      </c>
      <c r="C11" s="46"/>
      <c r="D11" s="46"/>
      <c r="E11" s="46"/>
      <c r="F11" s="46"/>
      <c r="G11" s="2"/>
      <c r="H11" s="2"/>
      <c r="I11" s="2"/>
      <c r="J11" s="2"/>
      <c r="K11" s="2"/>
    </row>
    <row r="12" spans="1:11" x14ac:dyDescent="0.25">
      <c r="A12" s="2"/>
      <c r="B12" s="46"/>
      <c r="C12" s="46"/>
      <c r="D12" s="46"/>
      <c r="E12" s="46"/>
      <c r="F12" s="46"/>
      <c r="G12" s="2"/>
      <c r="H12" s="17" t="str">
        <f>VLOOKUP($C$6,Preguntas,89,FALSE)</f>
        <v>SI</v>
      </c>
      <c r="I12" s="2"/>
      <c r="J12" s="2"/>
      <c r="K12" s="2"/>
    </row>
    <row r="13" spans="1:11" x14ac:dyDescent="0.25">
      <c r="A13" s="2"/>
      <c r="B13" s="46"/>
      <c r="C13" s="46"/>
      <c r="D13" s="46"/>
      <c r="E13" s="46"/>
      <c r="F13" s="46"/>
      <c r="G13" s="2"/>
      <c r="H13" s="2"/>
      <c r="I13" s="2"/>
      <c r="J13" s="2"/>
      <c r="K13" s="2"/>
    </row>
    <row r="14" spans="1:11" x14ac:dyDescent="0.25">
      <c r="A14" s="2"/>
      <c r="B14" s="46"/>
      <c r="C14" s="46"/>
      <c r="D14" s="46"/>
      <c r="E14" s="46"/>
      <c r="F14" s="46"/>
      <c r="G14" s="2"/>
      <c r="H14" s="2"/>
      <c r="I14" s="2"/>
      <c r="J14" s="2"/>
      <c r="K14" s="2"/>
    </row>
    <row r="15" spans="1:11" x14ac:dyDescent="0.25">
      <c r="A15" s="2"/>
      <c r="B15" s="46"/>
      <c r="C15" s="46"/>
      <c r="D15" s="46"/>
      <c r="E15" s="46"/>
      <c r="F15" s="46"/>
      <c r="G15" s="2"/>
      <c r="H15" s="2"/>
      <c r="I15" s="2"/>
      <c r="J15" s="2"/>
      <c r="K15" s="2"/>
    </row>
    <row r="16" spans="1:11" x14ac:dyDescent="0.25">
      <c r="A16" s="2"/>
      <c r="B16" s="2"/>
      <c r="C16" s="2"/>
      <c r="D16" s="2"/>
      <c r="E16" s="2"/>
      <c r="F16" s="2"/>
      <c r="G16" s="2"/>
      <c r="H16" s="2"/>
      <c r="I16" s="2"/>
      <c r="J16" s="2"/>
      <c r="K16" s="2"/>
    </row>
    <row r="17" spans="1:18" x14ac:dyDescent="0.25">
      <c r="A17" s="2"/>
      <c r="B17" s="46" t="str">
        <f>CONCATENATE( "2. ", 'Base '!CM2)</f>
        <v>2. Contenido General - Las metas nacionales y sectoriales de la acción estatal a mediano y largo plazo y los procedimientos y mecanismo generales para lograrlos.</v>
      </c>
      <c r="C17" s="44"/>
      <c r="D17" s="44"/>
      <c r="E17" s="44"/>
      <c r="F17" s="44"/>
      <c r="G17" s="2"/>
      <c r="H17" s="2"/>
      <c r="I17" s="2"/>
      <c r="J17" s="2"/>
      <c r="K17" s="2"/>
    </row>
    <row r="18" spans="1:18" x14ac:dyDescent="0.25">
      <c r="A18" s="2"/>
      <c r="B18" s="44"/>
      <c r="C18" s="44"/>
      <c r="D18" s="44"/>
      <c r="E18" s="44"/>
      <c r="F18" s="44"/>
      <c r="G18" s="2"/>
      <c r="H18" s="17" t="str">
        <f>VLOOKUP($C$6,Preguntas,90,FALSE)</f>
        <v>SI</v>
      </c>
      <c r="I18" s="2"/>
      <c r="J18" s="2"/>
      <c r="K18" s="2"/>
    </row>
    <row r="19" spans="1:18" x14ac:dyDescent="0.25">
      <c r="A19" s="2"/>
      <c r="B19" s="44"/>
      <c r="C19" s="44"/>
      <c r="D19" s="44"/>
      <c r="E19" s="44"/>
      <c r="F19" s="44"/>
      <c r="G19" s="2"/>
      <c r="H19" s="2"/>
      <c r="I19" s="2"/>
      <c r="J19" s="2"/>
      <c r="K19" s="2"/>
    </row>
    <row r="20" spans="1:18" x14ac:dyDescent="0.25">
      <c r="A20" s="2"/>
      <c r="B20" s="2"/>
      <c r="C20" s="2"/>
      <c r="D20" s="2"/>
      <c r="E20" s="2"/>
      <c r="F20" s="2"/>
      <c r="G20" s="2"/>
      <c r="H20" s="2"/>
      <c r="I20" s="2"/>
      <c r="J20" s="2"/>
      <c r="K20" s="2"/>
    </row>
    <row r="21" spans="1:18" x14ac:dyDescent="0.25">
      <c r="A21" s="2"/>
      <c r="B21" s="46" t="str">
        <f>CONCATENATE( "3. ", 'Base '!CN2)</f>
        <v>3. Contenido General - Las estrategias y políticas en materia económica, social y ambiental que guiarán la acción del Gobierno para alcanzar los objetivos y metas que se hayan definido.</v>
      </c>
      <c r="C21" s="46"/>
      <c r="D21" s="46"/>
      <c r="E21" s="46"/>
      <c r="F21" s="46"/>
      <c r="G21" s="2"/>
      <c r="H21" s="2"/>
      <c r="I21" s="2"/>
      <c r="J21" s="2"/>
      <c r="K21" s="2"/>
    </row>
    <row r="22" spans="1:18" x14ac:dyDescent="0.25">
      <c r="A22" s="2"/>
      <c r="B22" s="46"/>
      <c r="C22" s="46"/>
      <c r="D22" s="46"/>
      <c r="E22" s="46"/>
      <c r="F22" s="46"/>
      <c r="G22" s="2"/>
      <c r="H22" s="17" t="str">
        <f>VLOOKUP($C$6,Preguntas,91,FALSE)</f>
        <v>SI</v>
      </c>
      <c r="I22" s="2"/>
      <c r="J22" s="2"/>
      <c r="K22" s="2"/>
    </row>
    <row r="23" spans="1:18" x14ac:dyDescent="0.25">
      <c r="A23" s="2"/>
      <c r="B23" s="46"/>
      <c r="C23" s="46"/>
      <c r="D23" s="46"/>
      <c r="E23" s="46"/>
      <c r="F23" s="46"/>
      <c r="G23" s="2"/>
      <c r="H23" s="2"/>
      <c r="I23" s="2"/>
      <c r="J23" s="2"/>
      <c r="K23" s="2"/>
    </row>
    <row r="24" spans="1:18" x14ac:dyDescent="0.25">
      <c r="A24" s="2"/>
      <c r="B24" s="46"/>
      <c r="C24" s="46"/>
      <c r="D24" s="46"/>
      <c r="E24" s="46"/>
      <c r="F24" s="46"/>
      <c r="G24" s="2"/>
      <c r="H24" s="2"/>
      <c r="I24" s="2"/>
      <c r="J24" s="2"/>
      <c r="K24" s="2"/>
    </row>
    <row r="25" spans="1:18" x14ac:dyDescent="0.25">
      <c r="A25" s="2"/>
      <c r="B25" s="2"/>
      <c r="C25" s="2"/>
      <c r="D25" s="2"/>
      <c r="E25" s="2"/>
      <c r="F25" s="2"/>
      <c r="G25" s="2"/>
      <c r="H25" s="2"/>
      <c r="I25" s="2"/>
      <c r="J25" s="2"/>
      <c r="K25" s="2"/>
    </row>
    <row r="26" spans="1:18" x14ac:dyDescent="0.25">
      <c r="A26" s="2"/>
      <c r="B26" s="46" t="str">
        <f>CONCATENATE("4. ", 'Base '!CO2)</f>
        <v>4. Contenido General -  El señalamiento de las formas, medios e instrumentos de vinculación y armonización de la planeación nacional con la planeación sectorial, regional, departamental, municipal, distrital y de las entidades territoriales indígenas; y de aquellas otras entidades territoriales que se constituyan en aplicación de las normas constitucionales vigentes.</v>
      </c>
      <c r="C26" s="44"/>
      <c r="D26" s="44"/>
      <c r="E26" s="44"/>
      <c r="F26" s="44"/>
      <c r="G26" s="2"/>
      <c r="H26" s="2"/>
      <c r="I26" s="2"/>
      <c r="J26" s="2"/>
      <c r="K26" s="2"/>
    </row>
    <row r="27" spans="1:18" x14ac:dyDescent="0.25">
      <c r="A27" s="2"/>
      <c r="B27" s="44"/>
      <c r="C27" s="44"/>
      <c r="D27" s="44"/>
      <c r="E27" s="44"/>
      <c r="F27" s="44"/>
      <c r="G27" s="2"/>
      <c r="H27" s="17" t="str">
        <f>VLOOKUP($C$6,Preguntas,92,FALSE)</f>
        <v>SI</v>
      </c>
      <c r="I27" s="2"/>
      <c r="J27" s="2"/>
      <c r="K27" s="2"/>
    </row>
    <row r="28" spans="1:18" x14ac:dyDescent="0.25">
      <c r="A28" s="2"/>
      <c r="B28" s="44"/>
      <c r="C28" s="44"/>
      <c r="D28" s="44"/>
      <c r="E28" s="44"/>
      <c r="F28" s="44"/>
      <c r="G28" s="2"/>
      <c r="H28" s="2"/>
      <c r="I28" s="2"/>
      <c r="J28" s="2"/>
      <c r="K28" s="2"/>
    </row>
    <row r="29" spans="1:18" x14ac:dyDescent="0.25">
      <c r="A29" s="2"/>
      <c r="B29" s="44"/>
      <c r="C29" s="44"/>
      <c r="D29" s="44"/>
      <c r="E29" s="44"/>
      <c r="F29" s="44"/>
      <c r="G29" s="2"/>
      <c r="H29" s="2"/>
      <c r="I29" s="2"/>
      <c r="J29" s="2"/>
      <c r="K29" s="2"/>
    </row>
    <row r="30" spans="1:18" x14ac:dyDescent="0.25">
      <c r="A30" s="2"/>
      <c r="B30" s="44"/>
      <c r="C30" s="44"/>
      <c r="D30" s="44"/>
      <c r="E30" s="44"/>
      <c r="F30" s="44"/>
      <c r="G30" s="2"/>
      <c r="H30" s="2"/>
      <c r="I30" s="2"/>
      <c r="J30" s="2"/>
      <c r="K30" s="2"/>
      <c r="R30" s="17"/>
    </row>
    <row r="31" spans="1:18" x14ac:dyDescent="0.25">
      <c r="A31" s="2"/>
      <c r="B31" s="44"/>
      <c r="C31" s="44"/>
      <c r="D31" s="44"/>
      <c r="E31" s="44"/>
      <c r="F31" s="44"/>
      <c r="G31" s="2"/>
      <c r="H31" s="2"/>
      <c r="I31" s="2"/>
      <c r="J31" s="2"/>
      <c r="K31" s="2"/>
    </row>
    <row r="32" spans="1:18" x14ac:dyDescent="0.25">
      <c r="A32" s="2"/>
      <c r="B32" s="44"/>
      <c r="C32" s="44"/>
      <c r="D32" s="44"/>
      <c r="E32" s="44"/>
      <c r="F32" s="44"/>
      <c r="G32" s="2"/>
      <c r="H32" s="2"/>
      <c r="I32" s="2"/>
      <c r="J32" s="2"/>
      <c r="K32" s="2"/>
    </row>
    <row r="33" spans="1:11" x14ac:dyDescent="0.25">
      <c r="A33" s="2"/>
      <c r="B33" s="2"/>
      <c r="C33" s="2"/>
      <c r="D33" s="2"/>
      <c r="E33" s="2"/>
      <c r="F33" s="2"/>
      <c r="G33" s="2"/>
      <c r="H33" s="2"/>
      <c r="I33" s="2"/>
      <c r="J33" s="2"/>
      <c r="K33" s="2"/>
    </row>
    <row r="34" spans="1:11" x14ac:dyDescent="0.25">
      <c r="A34" s="2"/>
      <c r="B34" s="46" t="str">
        <f>CONCATENATE("5. ",'Base '!CP2)</f>
        <v>5. Plan de Inversiones -La proyección de los recursos financieros disponibles para su ejecución y su armonización con los planes de gasto público.</v>
      </c>
      <c r="C34" s="44"/>
      <c r="D34" s="44"/>
      <c r="E34" s="44"/>
      <c r="F34" s="44"/>
      <c r="G34" s="2"/>
      <c r="H34" s="2"/>
      <c r="I34" s="2"/>
      <c r="J34" s="2"/>
      <c r="K34" s="2"/>
    </row>
    <row r="35" spans="1:11" x14ac:dyDescent="0.25">
      <c r="A35" s="2"/>
      <c r="B35" s="44"/>
      <c r="C35" s="44"/>
      <c r="D35" s="44"/>
      <c r="E35" s="44"/>
      <c r="F35" s="44"/>
      <c r="G35" s="2"/>
      <c r="H35" s="17" t="str">
        <f>VLOOKUP($C$6,Preguntas,93,FALSE)</f>
        <v>SI</v>
      </c>
      <c r="I35" s="2"/>
      <c r="J35" s="2"/>
      <c r="K35" s="2"/>
    </row>
    <row r="36" spans="1:11" x14ac:dyDescent="0.25">
      <c r="A36" s="2"/>
      <c r="B36" s="44"/>
      <c r="C36" s="44"/>
      <c r="D36" s="44"/>
      <c r="E36" s="44"/>
      <c r="F36" s="44"/>
      <c r="G36" s="2"/>
      <c r="H36" s="2"/>
      <c r="I36" s="2"/>
      <c r="J36" s="2"/>
      <c r="K36" s="2"/>
    </row>
    <row r="37" spans="1:11" x14ac:dyDescent="0.25">
      <c r="A37" s="2"/>
      <c r="B37" s="2"/>
      <c r="C37" s="2"/>
      <c r="D37" s="2"/>
      <c r="E37" s="2"/>
      <c r="F37" s="2"/>
      <c r="G37" s="2"/>
      <c r="H37" s="2"/>
      <c r="I37" s="2"/>
      <c r="J37" s="2"/>
      <c r="K37" s="2"/>
    </row>
    <row r="38" spans="1:11" x14ac:dyDescent="0.25">
      <c r="A38" s="2"/>
      <c r="B38" s="46" t="str">
        <f>CONCATENATE("6. ", 'Base '!CQ2)</f>
        <v>6. Plan de Inversiones -La descripción de los principales programas y subprogramas, con indicación de sus objetivos y metas nacionales, regionales y sectoriales y los proyectos prioritarios de inversión.</v>
      </c>
      <c r="C38" s="46"/>
      <c r="D38" s="46"/>
      <c r="E38" s="46"/>
      <c r="F38" s="46"/>
      <c r="G38" s="2"/>
      <c r="H38" s="2"/>
      <c r="I38" s="2"/>
      <c r="J38" s="2"/>
      <c r="K38" s="2"/>
    </row>
    <row r="39" spans="1:11" x14ac:dyDescent="0.25">
      <c r="A39" s="2"/>
      <c r="B39" s="46"/>
      <c r="C39" s="46"/>
      <c r="D39" s="46"/>
      <c r="E39" s="46"/>
      <c r="F39" s="46"/>
      <c r="G39" s="2"/>
      <c r="H39" s="17" t="str">
        <f>VLOOKUP($C$6,Preguntas,94,FALSE)</f>
        <v>SI</v>
      </c>
      <c r="I39" s="2"/>
      <c r="J39" s="2"/>
      <c r="K39" s="2"/>
    </row>
    <row r="40" spans="1:11" x14ac:dyDescent="0.25">
      <c r="A40" s="2"/>
      <c r="B40" s="46"/>
      <c r="C40" s="46"/>
      <c r="D40" s="46"/>
      <c r="E40" s="46"/>
      <c r="F40" s="46"/>
      <c r="G40" s="2"/>
      <c r="H40" s="2"/>
      <c r="I40" s="2"/>
      <c r="J40" s="2"/>
      <c r="K40" s="2"/>
    </row>
    <row r="41" spans="1:11" x14ac:dyDescent="0.25">
      <c r="A41" s="2"/>
      <c r="B41" s="46"/>
      <c r="C41" s="46"/>
      <c r="D41" s="46"/>
      <c r="E41" s="46"/>
      <c r="F41" s="46"/>
      <c r="G41" s="2"/>
      <c r="H41" s="2"/>
      <c r="I41" s="2"/>
      <c r="J41" s="2"/>
      <c r="K41" s="2"/>
    </row>
    <row r="42" spans="1:11" x14ac:dyDescent="0.25">
      <c r="A42" s="2"/>
      <c r="B42" s="2"/>
      <c r="C42" s="2"/>
      <c r="D42" s="2"/>
      <c r="E42" s="2"/>
      <c r="F42" s="2"/>
      <c r="G42" s="2"/>
      <c r="H42" s="2"/>
      <c r="I42" s="2"/>
      <c r="J42" s="2"/>
      <c r="K42" s="2"/>
    </row>
    <row r="43" spans="1:11" x14ac:dyDescent="0.25">
      <c r="A43" s="2"/>
      <c r="B43" s="46" t="str">
        <f>CONCATENATE("7. ", 'Base '!CR2)</f>
        <v>7. Plan de Inversiones - Los presupuestos plurianuales mediante los cuales se proyectarán en los costos de los programas más importantes de inversión pública contemplados en la parte general.</v>
      </c>
      <c r="C43" s="44"/>
      <c r="D43" s="44"/>
      <c r="E43" s="44"/>
      <c r="F43" s="44"/>
      <c r="G43" s="2"/>
      <c r="H43" s="2"/>
      <c r="I43" s="2"/>
      <c r="J43" s="2"/>
      <c r="K43" s="2"/>
    </row>
    <row r="44" spans="1:11" x14ac:dyDescent="0.25">
      <c r="A44" s="2"/>
      <c r="B44" s="44"/>
      <c r="C44" s="44"/>
      <c r="D44" s="44"/>
      <c r="E44" s="44"/>
      <c r="F44" s="44"/>
      <c r="G44" s="2"/>
      <c r="H44" s="17" t="str">
        <f>VLOOKUP($C$6,Preguntas,95,FALSE)</f>
        <v>NO</v>
      </c>
      <c r="I44" s="2"/>
      <c r="J44" s="2"/>
      <c r="K44" s="2"/>
    </row>
    <row r="45" spans="1:11" x14ac:dyDescent="0.25">
      <c r="A45" s="2"/>
      <c r="B45" s="44"/>
      <c r="C45" s="44"/>
      <c r="D45" s="44"/>
      <c r="E45" s="44"/>
      <c r="F45" s="44"/>
      <c r="G45" s="2"/>
      <c r="H45" s="2"/>
      <c r="I45" s="2"/>
      <c r="J45" s="2"/>
      <c r="K45" s="2"/>
    </row>
    <row r="46" spans="1:11" x14ac:dyDescent="0.25">
      <c r="A46" s="2"/>
      <c r="B46" s="44"/>
      <c r="C46" s="44"/>
      <c r="D46" s="44"/>
      <c r="E46" s="44"/>
      <c r="F46" s="44"/>
      <c r="G46" s="2"/>
      <c r="H46" s="2"/>
      <c r="I46" s="2"/>
      <c r="J46" s="2"/>
      <c r="K46" s="2"/>
    </row>
    <row r="47" spans="1:11" x14ac:dyDescent="0.25">
      <c r="A47" s="2"/>
      <c r="B47" s="2"/>
      <c r="C47" s="2"/>
      <c r="D47" s="2"/>
      <c r="E47" s="2"/>
      <c r="F47" s="2"/>
      <c r="G47" s="2"/>
      <c r="H47" s="2"/>
      <c r="I47" s="2"/>
      <c r="J47" s="2"/>
      <c r="K47" s="2"/>
    </row>
    <row r="48" spans="1:11" x14ac:dyDescent="0.25">
      <c r="A48" s="2"/>
      <c r="B48" s="46" t="str">
        <f>CONCATENATE( "8. ", 'Base '!CS2)</f>
        <v>8. Plan de Inversiones - La especificación de los mecanismos idóneos para su ejecución</v>
      </c>
      <c r="C48" s="44"/>
      <c r="D48" s="44"/>
      <c r="E48" s="44"/>
      <c r="F48" s="44"/>
      <c r="G48" s="2"/>
      <c r="H48" s="17" t="str">
        <f>VLOOKUP($C$6,Preguntas,96,FALSE)</f>
        <v>NO</v>
      </c>
      <c r="I48" s="2"/>
      <c r="J48" s="2"/>
      <c r="K48" s="2"/>
    </row>
    <row r="49" spans="1:11" x14ac:dyDescent="0.25">
      <c r="A49" s="2"/>
      <c r="B49" s="44"/>
      <c r="C49" s="44"/>
      <c r="D49" s="44"/>
      <c r="E49" s="44"/>
      <c r="F49" s="44"/>
      <c r="G49" s="2"/>
      <c r="H49" s="2"/>
      <c r="I49" s="2"/>
      <c r="J49" s="2"/>
      <c r="K49" s="2"/>
    </row>
    <row r="50" spans="1:11" x14ac:dyDescent="0.25">
      <c r="A50" s="2"/>
      <c r="B50" s="2"/>
      <c r="C50" s="2"/>
      <c r="D50" s="2"/>
      <c r="E50" s="2"/>
      <c r="F50" s="2"/>
      <c r="G50" s="2"/>
      <c r="H50" s="2"/>
      <c r="I50" s="2"/>
      <c r="J50" s="2"/>
      <c r="K50" s="2"/>
    </row>
    <row r="51" spans="1:11" x14ac:dyDescent="0.25">
      <c r="A51" s="2"/>
      <c r="B51" s="2"/>
      <c r="C51" s="2"/>
      <c r="D51" s="2"/>
      <c r="E51" s="2"/>
      <c r="F51" s="2"/>
      <c r="G51" s="2"/>
      <c r="H51" s="2"/>
      <c r="I51" s="2"/>
      <c r="J51" s="2"/>
      <c r="K51" s="2"/>
    </row>
    <row r="52" spans="1:11" x14ac:dyDescent="0.25">
      <c r="A52" s="2"/>
      <c r="B52" s="2"/>
      <c r="C52" s="2"/>
      <c r="D52" s="2"/>
      <c r="E52" s="2"/>
      <c r="F52" s="2"/>
      <c r="G52" s="2"/>
      <c r="H52" s="2"/>
      <c r="I52" s="2"/>
      <c r="J52" s="2"/>
      <c r="K52" s="2"/>
    </row>
    <row r="53" spans="1:11" x14ac:dyDescent="0.25">
      <c r="A53" s="2"/>
      <c r="B53" s="2"/>
      <c r="C53" s="2"/>
      <c r="D53" s="2"/>
      <c r="E53" s="2"/>
      <c r="F53" s="2"/>
      <c r="G53" s="2"/>
      <c r="H53" s="2"/>
      <c r="I53" s="2"/>
      <c r="J53" s="2"/>
      <c r="K53" s="2"/>
    </row>
    <row r="54" spans="1:11" x14ac:dyDescent="0.25">
      <c r="A54" s="2"/>
      <c r="B54" s="2"/>
      <c r="C54" s="2"/>
      <c r="D54" s="2"/>
      <c r="E54" s="2"/>
      <c r="F54" s="2"/>
      <c r="G54" s="2"/>
      <c r="H54" s="2"/>
      <c r="I54" s="2"/>
      <c r="J54" s="2"/>
      <c r="K54" s="2"/>
    </row>
    <row r="55" spans="1:11" x14ac:dyDescent="0.25">
      <c r="A55" s="2"/>
      <c r="B55" s="2"/>
      <c r="C55" s="2"/>
      <c r="D55" s="2"/>
      <c r="E55" s="2"/>
      <c r="F55" s="2"/>
      <c r="G55" s="2"/>
      <c r="H55" s="2"/>
      <c r="I55" s="2"/>
      <c r="J55" s="2"/>
      <c r="K55" s="2"/>
    </row>
    <row r="56" spans="1:11" x14ac:dyDescent="0.25">
      <c r="A56" s="2"/>
      <c r="B56" s="2"/>
      <c r="C56" s="2"/>
      <c r="D56" s="2"/>
      <c r="E56" s="2"/>
      <c r="F56" s="2"/>
      <c r="G56" s="2"/>
      <c r="H56" s="2"/>
      <c r="I56" s="2"/>
      <c r="J56" s="2"/>
      <c r="K56" s="2"/>
    </row>
    <row r="57" spans="1:11" x14ac:dyDescent="0.25">
      <c r="A57" s="2"/>
      <c r="B57" s="2"/>
      <c r="C57" s="2"/>
      <c r="D57" s="2"/>
      <c r="E57" s="2"/>
      <c r="F57" s="2"/>
      <c r="G57" s="2"/>
      <c r="H57" s="2"/>
      <c r="I57" s="2"/>
      <c r="J57" s="2"/>
      <c r="K57" s="2"/>
    </row>
    <row r="58" spans="1:11" x14ac:dyDescent="0.25">
      <c r="A58" s="2"/>
      <c r="B58" s="2"/>
      <c r="C58" s="2"/>
      <c r="D58" s="2"/>
      <c r="E58" s="2"/>
      <c r="F58" s="2"/>
      <c r="G58" s="2"/>
      <c r="H58" s="2"/>
      <c r="I58" s="2"/>
      <c r="J58" s="2"/>
      <c r="K58" s="2"/>
    </row>
    <row r="59" spans="1:11" x14ac:dyDescent="0.25">
      <c r="A59" s="2"/>
      <c r="B59" s="2"/>
      <c r="C59" s="2"/>
      <c r="D59" s="2"/>
      <c r="E59" s="2"/>
      <c r="F59" s="2"/>
      <c r="G59" s="2"/>
      <c r="H59" s="2"/>
      <c r="I59" s="2"/>
      <c r="J59" s="2"/>
      <c r="K59" s="2"/>
    </row>
    <row r="60" spans="1:11" x14ac:dyDescent="0.25">
      <c r="A60" s="2"/>
      <c r="B60" s="2"/>
      <c r="C60" s="2"/>
      <c r="D60" s="2"/>
      <c r="E60" s="2"/>
      <c r="F60" s="2"/>
      <c r="G60" s="2"/>
      <c r="H60" s="2"/>
      <c r="I60" s="2"/>
      <c r="J60" s="2"/>
      <c r="K60" s="2"/>
    </row>
    <row r="61" spans="1:11" x14ac:dyDescent="0.25">
      <c r="A61" s="2"/>
      <c r="B61" s="2"/>
      <c r="C61" s="2"/>
      <c r="D61" s="2"/>
      <c r="E61" s="2"/>
      <c r="F61" s="2"/>
      <c r="G61" s="2"/>
      <c r="H61" s="2"/>
      <c r="I61" s="2"/>
      <c r="J61" s="2"/>
      <c r="K61" s="2"/>
    </row>
    <row r="62" spans="1:11" x14ac:dyDescent="0.25">
      <c r="A62" s="2"/>
      <c r="B62" s="2"/>
      <c r="C62" s="2"/>
      <c r="D62" s="2"/>
      <c r="E62" s="2"/>
      <c r="F62" s="2"/>
      <c r="G62" s="2"/>
      <c r="H62" s="2"/>
      <c r="I62" s="2"/>
      <c r="J62" s="2"/>
      <c r="K62" s="2"/>
    </row>
    <row r="63" spans="1:11" x14ac:dyDescent="0.25">
      <c r="A63" s="2"/>
      <c r="B63" s="2"/>
      <c r="C63" s="2"/>
      <c r="D63" s="2"/>
      <c r="E63" s="2"/>
      <c r="F63" s="2"/>
      <c r="G63" s="2"/>
      <c r="H63" s="2"/>
      <c r="I63" s="2"/>
      <c r="J63" s="2"/>
      <c r="K63" s="2"/>
    </row>
    <row r="64" spans="1:11" x14ac:dyDescent="0.25">
      <c r="A64" s="2"/>
      <c r="B64" s="2"/>
      <c r="C64" s="2"/>
      <c r="D64" s="2"/>
      <c r="E64" s="2"/>
      <c r="F64" s="2"/>
      <c r="G64" s="2"/>
      <c r="H64" s="2"/>
      <c r="I64" s="2"/>
      <c r="J64" s="2"/>
      <c r="K64" s="2"/>
    </row>
    <row r="65" spans="1:11" x14ac:dyDescent="0.25">
      <c r="A65" s="2"/>
      <c r="B65" s="2"/>
      <c r="C65" s="2"/>
      <c r="D65" s="2"/>
      <c r="E65" s="2"/>
      <c r="F65" s="2"/>
      <c r="G65" s="2"/>
      <c r="H65" s="2"/>
      <c r="I65" s="2"/>
      <c r="J65" s="2"/>
      <c r="K65" s="2"/>
    </row>
    <row r="66" spans="1:11" x14ac:dyDescent="0.25">
      <c r="A66" s="2"/>
      <c r="B66" s="2"/>
      <c r="C66" s="2"/>
      <c r="D66" s="2"/>
      <c r="E66" s="2"/>
      <c r="F66" s="2"/>
      <c r="G66" s="2"/>
      <c r="H66" s="2"/>
      <c r="I66" s="2"/>
      <c r="J66" s="2"/>
      <c r="K66" s="2"/>
    </row>
    <row r="67" spans="1:11" x14ac:dyDescent="0.25">
      <c r="A67" s="2"/>
      <c r="B67" s="2"/>
      <c r="C67" s="2"/>
      <c r="D67" s="2"/>
      <c r="E67" s="2"/>
      <c r="F67" s="2"/>
      <c r="G67" s="2"/>
      <c r="H67" s="2"/>
      <c r="I67" s="2"/>
      <c r="J67" s="2"/>
      <c r="K67" s="2"/>
    </row>
    <row r="68" spans="1:11" x14ac:dyDescent="0.25">
      <c r="A68" s="2"/>
      <c r="B68" s="2"/>
      <c r="C68" s="2"/>
      <c r="D68" s="2"/>
      <c r="E68" s="2"/>
      <c r="F68" s="2"/>
      <c r="G68" s="2"/>
      <c r="H68" s="2"/>
      <c r="I68" s="2"/>
      <c r="J68" s="2"/>
      <c r="K68" s="2"/>
    </row>
    <row r="69" spans="1:11" x14ac:dyDescent="0.25">
      <c r="A69" s="2"/>
      <c r="B69" s="2"/>
      <c r="C69" s="2"/>
      <c r="D69" s="2"/>
      <c r="E69" s="2"/>
      <c r="F69" s="2"/>
      <c r="G69" s="2"/>
      <c r="H69" s="2"/>
      <c r="I69" s="2"/>
      <c r="J69" s="2"/>
      <c r="K69" s="2"/>
    </row>
    <row r="70" spans="1:11" x14ac:dyDescent="0.25">
      <c r="A70" s="2"/>
      <c r="B70" s="2"/>
      <c r="C70" s="2"/>
      <c r="D70" s="2"/>
      <c r="E70" s="2"/>
      <c r="F70" s="2"/>
      <c r="G70" s="2"/>
      <c r="H70" s="2"/>
      <c r="I70" s="2"/>
      <c r="J70" s="2"/>
      <c r="K70" s="2"/>
    </row>
    <row r="71" spans="1:11" x14ac:dyDescent="0.25">
      <c r="A71" s="2"/>
      <c r="B71" s="2"/>
      <c r="C71" s="2"/>
      <c r="D71" s="2"/>
      <c r="E71" s="2"/>
      <c r="F71" s="2"/>
      <c r="G71" s="2"/>
      <c r="H71" s="2"/>
      <c r="I71" s="2"/>
      <c r="J71" s="2"/>
      <c r="K71" s="2"/>
    </row>
    <row r="72" spans="1:11" x14ac:dyDescent="0.25">
      <c r="A72" s="2"/>
      <c r="B72" s="2"/>
      <c r="C72" s="2"/>
      <c r="D72" s="2"/>
      <c r="E72" s="2"/>
      <c r="F72" s="2"/>
      <c r="G72" s="2"/>
      <c r="H72" s="2"/>
      <c r="I72" s="2"/>
      <c r="J72" s="2"/>
      <c r="K72" s="2"/>
    </row>
    <row r="73" spans="1:11" x14ac:dyDescent="0.25">
      <c r="A73" s="2"/>
      <c r="B73" s="2"/>
      <c r="C73" s="2"/>
      <c r="D73" s="2"/>
      <c r="E73" s="2"/>
      <c r="F73" s="2"/>
      <c r="G73" s="2"/>
      <c r="H73" s="2"/>
      <c r="I73" s="2"/>
      <c r="J73" s="2"/>
      <c r="K73" s="2"/>
    </row>
    <row r="74" spans="1:11" x14ac:dyDescent="0.25">
      <c r="A74" s="2"/>
      <c r="B74" s="2"/>
      <c r="C74" s="2"/>
      <c r="D74" s="2"/>
      <c r="E74" s="2"/>
      <c r="F74" s="2"/>
      <c r="G74" s="2"/>
      <c r="H74" s="2"/>
      <c r="I74" s="2"/>
      <c r="J74" s="2"/>
      <c r="K74" s="2"/>
    </row>
    <row r="75" spans="1:11" x14ac:dyDescent="0.25">
      <c r="A75" s="2"/>
      <c r="B75" s="2"/>
      <c r="C75" s="2"/>
      <c r="D75" s="2"/>
      <c r="E75" s="2"/>
      <c r="F75" s="2"/>
      <c r="G75" s="2"/>
      <c r="H75" s="2"/>
      <c r="I75" s="2"/>
      <c r="J75" s="2"/>
      <c r="K75" s="2"/>
    </row>
    <row r="76" spans="1:11" x14ac:dyDescent="0.25">
      <c r="A76" s="2"/>
      <c r="B76" s="2"/>
      <c r="C76" s="2"/>
      <c r="D76" s="2"/>
      <c r="E76" s="2"/>
      <c r="F76" s="2"/>
      <c r="G76" s="2"/>
      <c r="H76" s="2"/>
      <c r="I76" s="2"/>
      <c r="J76" s="2"/>
      <c r="K76" s="2"/>
    </row>
    <row r="77" spans="1:11" x14ac:dyDescent="0.25">
      <c r="A77" s="2"/>
      <c r="B77" s="2"/>
      <c r="C77" s="2"/>
      <c r="D77" s="2"/>
      <c r="E77" s="2"/>
      <c r="F77" s="2"/>
      <c r="G77" s="2"/>
      <c r="H77" s="2"/>
      <c r="I77" s="2"/>
      <c r="J77" s="2"/>
      <c r="K77" s="2"/>
    </row>
    <row r="78" spans="1:11" x14ac:dyDescent="0.25">
      <c r="A78" s="2"/>
      <c r="B78" s="2"/>
      <c r="C78" s="2"/>
      <c r="D78" s="2"/>
      <c r="E78" s="2"/>
      <c r="F78" s="2"/>
      <c r="G78" s="2"/>
      <c r="H78" s="2"/>
      <c r="I78" s="2"/>
      <c r="J78" s="2"/>
      <c r="K78" s="2"/>
    </row>
    <row r="79" spans="1:11" x14ac:dyDescent="0.25">
      <c r="A79" s="2"/>
      <c r="B79" s="2"/>
      <c r="C79" s="2"/>
      <c r="D79" s="2"/>
      <c r="E79" s="2"/>
      <c r="F79" s="2"/>
      <c r="G79" s="2"/>
      <c r="H79" s="2"/>
      <c r="I79" s="2"/>
      <c r="J79" s="2"/>
      <c r="K79" s="2"/>
    </row>
    <row r="80" spans="1:11" x14ac:dyDescent="0.25">
      <c r="A80" s="2"/>
      <c r="B80" s="2"/>
      <c r="C80" s="2"/>
      <c r="D80" s="2"/>
      <c r="E80" s="2"/>
      <c r="F80" s="2"/>
      <c r="G80" s="2"/>
      <c r="H80" s="2"/>
      <c r="I80" s="2"/>
      <c r="J80" s="2"/>
      <c r="K80" s="2"/>
    </row>
    <row r="81" spans="1:11" x14ac:dyDescent="0.25">
      <c r="A81" s="2"/>
      <c r="B81" s="2"/>
      <c r="C81" s="2"/>
      <c r="D81" s="2"/>
      <c r="E81" s="2"/>
      <c r="F81" s="2"/>
      <c r="G81" s="2"/>
      <c r="H81" s="2"/>
      <c r="I81" s="2"/>
      <c r="J81" s="2"/>
      <c r="K81" s="2"/>
    </row>
    <row r="82" spans="1:11" x14ac:dyDescent="0.25">
      <c r="A82" s="2"/>
      <c r="B82" s="2"/>
      <c r="C82" s="2"/>
      <c r="D82" s="2"/>
      <c r="E82" s="2"/>
      <c r="F82" s="2"/>
      <c r="G82" s="2"/>
      <c r="H82" s="2"/>
      <c r="I82" s="2"/>
      <c r="J82" s="2"/>
      <c r="K82" s="2"/>
    </row>
    <row r="83" spans="1:11" x14ac:dyDescent="0.25">
      <c r="A83" s="2"/>
      <c r="B83" s="2"/>
      <c r="C83" s="2"/>
      <c r="D83" s="2"/>
      <c r="E83" s="2"/>
      <c r="F83" s="2"/>
      <c r="G83" s="2"/>
      <c r="H83" s="2"/>
      <c r="I83" s="2"/>
      <c r="J83" s="2"/>
      <c r="K83" s="2"/>
    </row>
    <row r="84" spans="1:11" x14ac:dyDescent="0.25">
      <c r="A84" s="2"/>
      <c r="B84" s="2"/>
      <c r="C84" s="2"/>
      <c r="D84" s="2"/>
      <c r="E84" s="2"/>
      <c r="F84" s="2"/>
      <c r="G84" s="2"/>
      <c r="H84" s="2"/>
      <c r="I84" s="2"/>
      <c r="J84" s="2"/>
      <c r="K84" s="2"/>
    </row>
    <row r="85" spans="1:11" x14ac:dyDescent="0.25">
      <c r="A85" s="2"/>
      <c r="B85" s="2"/>
      <c r="C85" s="2"/>
      <c r="D85" s="2"/>
      <c r="E85" s="2"/>
      <c r="F85" s="2"/>
      <c r="G85" s="2"/>
      <c r="H85" s="2"/>
      <c r="I85" s="2"/>
      <c r="J85" s="2"/>
      <c r="K85" s="2"/>
    </row>
    <row r="86" spans="1:11" x14ac:dyDescent="0.25">
      <c r="A86" s="2"/>
      <c r="B86" s="2"/>
      <c r="C86" s="2"/>
      <c r="D86" s="2"/>
      <c r="E86" s="2"/>
      <c r="F86" s="2"/>
      <c r="G86" s="2"/>
      <c r="H86" s="2"/>
      <c r="I86" s="2"/>
      <c r="J86" s="2"/>
      <c r="K86" s="2"/>
    </row>
    <row r="87" spans="1:11" x14ac:dyDescent="0.25">
      <c r="A87" s="2"/>
      <c r="B87" s="2"/>
      <c r="C87" s="2"/>
      <c r="D87" s="2"/>
      <c r="E87" s="2"/>
      <c r="F87" s="2"/>
      <c r="G87" s="2"/>
      <c r="H87" s="2"/>
      <c r="I87" s="2"/>
      <c r="J87" s="2"/>
      <c r="K87" s="2"/>
    </row>
    <row r="88" spans="1:11" x14ac:dyDescent="0.25">
      <c r="A88" s="2"/>
      <c r="B88" s="2"/>
      <c r="C88" s="2"/>
      <c r="D88" s="2"/>
      <c r="E88" s="2"/>
      <c r="F88" s="2"/>
      <c r="G88" s="2"/>
      <c r="H88" s="2"/>
      <c r="I88" s="2"/>
      <c r="J88" s="2"/>
      <c r="K88" s="2"/>
    </row>
    <row r="89" spans="1:11" x14ac:dyDescent="0.25">
      <c r="A89" s="2"/>
      <c r="B89" s="2"/>
      <c r="C89" s="2"/>
      <c r="D89" s="2"/>
      <c r="E89" s="2"/>
      <c r="F89" s="2"/>
      <c r="G89" s="2"/>
      <c r="H89" s="2"/>
      <c r="I89" s="2"/>
      <c r="J89" s="2"/>
      <c r="K89" s="2"/>
    </row>
    <row r="90" spans="1:11" x14ac:dyDescent="0.25">
      <c r="A90" s="2"/>
      <c r="B90" s="2"/>
      <c r="C90" s="2"/>
      <c r="D90" s="2"/>
      <c r="E90" s="2"/>
      <c r="F90" s="2"/>
      <c r="G90" s="2"/>
      <c r="H90" s="2"/>
      <c r="I90" s="2"/>
      <c r="J90" s="2"/>
      <c r="K90" s="2"/>
    </row>
    <row r="91" spans="1:11" x14ac:dyDescent="0.25">
      <c r="A91" s="2"/>
      <c r="B91" s="2"/>
      <c r="C91" s="2"/>
      <c r="D91" s="2"/>
      <c r="E91" s="2"/>
      <c r="F91" s="2"/>
      <c r="G91" s="2"/>
      <c r="H91" s="2"/>
      <c r="I91" s="2"/>
      <c r="J91" s="2"/>
      <c r="K91" s="2"/>
    </row>
    <row r="92" spans="1:11" x14ac:dyDescent="0.25">
      <c r="A92" s="2"/>
      <c r="B92" s="2"/>
      <c r="C92" s="2"/>
      <c r="D92" s="2"/>
      <c r="E92" s="2"/>
      <c r="F92" s="2"/>
      <c r="G92" s="2"/>
      <c r="H92" s="2"/>
      <c r="I92" s="2"/>
      <c r="J92" s="2"/>
      <c r="K92" s="2"/>
    </row>
    <row r="93" spans="1:11" x14ac:dyDescent="0.25">
      <c r="A93" s="2"/>
      <c r="B93" s="2"/>
      <c r="C93" s="2"/>
      <c r="D93" s="2"/>
      <c r="E93" s="2"/>
      <c r="F93" s="2"/>
      <c r="G93" s="2"/>
      <c r="H93" s="2"/>
      <c r="I93" s="2"/>
      <c r="J93" s="2"/>
      <c r="K93" s="2"/>
    </row>
    <row r="94" spans="1:11" x14ac:dyDescent="0.25">
      <c r="A94" s="2"/>
      <c r="B94" s="2"/>
      <c r="C94" s="2"/>
      <c r="D94" s="2"/>
      <c r="E94" s="2"/>
      <c r="F94" s="2"/>
      <c r="G94" s="2"/>
      <c r="H94" s="2"/>
      <c r="I94" s="2"/>
      <c r="J94" s="2"/>
      <c r="K94" s="2"/>
    </row>
    <row r="95" spans="1:11" x14ac:dyDescent="0.25">
      <c r="A95" s="2"/>
      <c r="B95" s="2"/>
      <c r="C95" s="2"/>
      <c r="D95" s="2"/>
      <c r="E95" s="2"/>
      <c r="F95" s="2"/>
      <c r="G95" s="2"/>
      <c r="H95" s="2"/>
      <c r="I95" s="2"/>
      <c r="J95" s="2"/>
      <c r="K95" s="2"/>
    </row>
    <row r="96" spans="1:11" x14ac:dyDescent="0.25">
      <c r="A96" s="2"/>
      <c r="B96" s="2"/>
      <c r="C96" s="2"/>
      <c r="D96" s="2"/>
      <c r="E96" s="2"/>
      <c r="F96" s="2"/>
      <c r="G96" s="2"/>
      <c r="H96" s="2"/>
      <c r="I96" s="2"/>
      <c r="J96" s="2"/>
      <c r="K96" s="2"/>
    </row>
    <row r="97" spans="1:11" x14ac:dyDescent="0.25">
      <c r="A97" s="2"/>
      <c r="B97" s="2"/>
      <c r="C97" s="2"/>
      <c r="D97" s="2"/>
      <c r="E97" s="2"/>
      <c r="F97" s="2"/>
      <c r="G97" s="2"/>
      <c r="H97" s="2"/>
      <c r="I97" s="2"/>
      <c r="J97" s="2"/>
      <c r="K97" s="2"/>
    </row>
  </sheetData>
  <mergeCells count="10">
    <mergeCell ref="B26:F32"/>
    <mergeCell ref="B34:F36"/>
    <mergeCell ref="B38:F41"/>
    <mergeCell ref="B43:F46"/>
    <mergeCell ref="B48:F49"/>
    <mergeCell ref="C3:H3"/>
    <mergeCell ref="B11:F15"/>
    <mergeCell ref="B17:F19"/>
    <mergeCell ref="B21:F24"/>
    <mergeCell ref="B8:I9"/>
  </mergeCells>
  <pageMargins left="0.39370078740157483" right="0.39370078740157483" top="0.39370078740157483" bottom="0.74803149606299213" header="0.31496062992125984" footer="0.31496062992125984"/>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Z20"/>
  <sheetViews>
    <sheetView zoomScale="55" zoomScaleNormal="55" workbookViewId="0">
      <pane xSplit="2" ySplit="14" topLeftCell="CH15" activePane="bottomRight" state="frozen"/>
      <selection pane="topRight" activeCell="C1" sqref="C1"/>
      <selection pane="bottomLeft" activeCell="A15" sqref="A15"/>
      <selection pane="bottomRight" activeCell="CT8" sqref="CT8"/>
    </sheetView>
  </sheetViews>
  <sheetFormatPr defaultColWidth="11.42578125" defaultRowHeight="15" x14ac:dyDescent="0.25"/>
  <cols>
    <col min="1" max="2" width="17.5703125" customWidth="1"/>
    <col min="3" max="3" width="7.140625" customWidth="1"/>
    <col min="4" max="4" width="19" customWidth="1"/>
    <col min="5" max="5" width="19.42578125" customWidth="1"/>
    <col min="6" max="6" width="17.7109375" customWidth="1"/>
    <col min="7" max="7" width="17.5703125" customWidth="1"/>
    <col min="8" max="8" width="18" customWidth="1"/>
    <col min="9" max="9" width="16.85546875" customWidth="1"/>
    <col min="10" max="10" width="14.42578125" customWidth="1"/>
    <col min="11" max="11" width="13.85546875" customWidth="1"/>
    <col min="12" max="12" width="14.7109375" customWidth="1"/>
    <col min="13" max="13" width="14.28515625" customWidth="1"/>
    <col min="16" max="16" width="13.7109375" customWidth="1"/>
    <col min="17" max="17" width="14.42578125" customWidth="1"/>
    <col min="18" max="18" width="15.42578125" customWidth="1"/>
    <col min="19" max="19" width="14" customWidth="1"/>
    <col min="20" max="20" width="16.85546875" customWidth="1"/>
    <col min="21" max="21" width="16.140625" customWidth="1"/>
    <col min="22" max="22" width="17.5703125" customWidth="1"/>
    <col min="23" max="23" width="17.42578125" customWidth="1"/>
    <col min="24" max="24" width="18.5703125" customWidth="1"/>
    <col min="25" max="25" width="14.7109375" customWidth="1"/>
    <col min="26" max="26" width="16.5703125" customWidth="1"/>
    <col min="27" max="27" width="14.28515625" customWidth="1"/>
    <col min="28" max="28" width="15.7109375" customWidth="1"/>
    <col min="29" max="29" width="15" customWidth="1"/>
    <col min="30" max="30" width="16.28515625" customWidth="1"/>
    <col min="31" max="31" width="15.5703125" customWidth="1"/>
    <col min="32" max="32" width="15.7109375" customWidth="1"/>
    <col min="33" max="33" width="16.5703125" customWidth="1"/>
    <col min="34" max="34" width="16" customWidth="1"/>
    <col min="35" max="36" width="14.7109375" customWidth="1"/>
    <col min="37" max="37" width="14.28515625" customWidth="1"/>
    <col min="39" max="39" width="13.7109375" customWidth="1"/>
    <col min="40" max="40" width="18.7109375" customWidth="1"/>
    <col min="41" max="41" width="17.85546875" customWidth="1"/>
    <col min="42" max="42" width="18.42578125" customWidth="1"/>
    <col min="43" max="43" width="18" customWidth="1"/>
    <col min="44" max="44" width="17.85546875" customWidth="1"/>
    <col min="45" max="45" width="19.140625" customWidth="1"/>
    <col min="46" max="46" width="22.85546875" customWidth="1"/>
    <col min="47" max="47" width="20.85546875" customWidth="1"/>
    <col min="48" max="48" width="21.85546875" customWidth="1"/>
    <col min="49" max="49" width="21.5703125" customWidth="1"/>
    <col min="50" max="51" width="21" customWidth="1"/>
    <col min="52" max="52" width="19.7109375" customWidth="1"/>
    <col min="53" max="53" width="20.42578125" customWidth="1"/>
    <col min="54" max="54" width="21.42578125" customWidth="1"/>
    <col min="55" max="55" width="23.140625" customWidth="1"/>
    <col min="56" max="56" width="24.42578125" customWidth="1"/>
    <col min="57" max="57" width="20.85546875" customWidth="1"/>
    <col min="58" max="58" width="23.85546875" customWidth="1"/>
    <col min="59" max="59" width="22.28515625" customWidth="1"/>
    <col min="60" max="60" width="14.85546875" customWidth="1"/>
    <col min="61" max="61" width="15.5703125" customWidth="1"/>
    <col min="62" max="62" width="18.85546875" customWidth="1"/>
    <col min="63" max="63" width="21" customWidth="1"/>
    <col min="64" max="64" width="17.85546875" customWidth="1"/>
    <col min="65" max="65" width="18.140625" customWidth="1"/>
    <col min="66" max="66" width="19.28515625" customWidth="1"/>
    <col min="67" max="67" width="19.85546875" customWidth="1"/>
    <col min="68" max="68" width="19.42578125" customWidth="1"/>
    <col min="69" max="69" width="21.5703125" customWidth="1"/>
    <col min="70" max="70" width="15.7109375" customWidth="1"/>
    <col min="71" max="71" width="17.7109375" customWidth="1"/>
    <col min="72" max="72" width="18.5703125" customWidth="1"/>
    <col min="73" max="73" width="18.42578125" customWidth="1"/>
    <col min="74" max="74" width="21.7109375" customWidth="1"/>
    <col min="75" max="75" width="15.5703125" customWidth="1"/>
    <col min="76" max="76" width="14.42578125" customWidth="1"/>
    <col min="77" max="77" width="19.140625" customWidth="1"/>
    <col min="78" max="78" width="17.42578125" customWidth="1"/>
    <col min="79" max="79" width="16.5703125" customWidth="1"/>
    <col min="81" max="81" width="18.140625" customWidth="1"/>
    <col min="82" max="82" width="14.7109375" customWidth="1"/>
    <col min="83" max="83" width="16.7109375" customWidth="1"/>
    <col min="84" max="84" width="16.140625" customWidth="1"/>
    <col min="90" max="90" width="21.28515625" customWidth="1"/>
    <col min="91" max="91" width="22.140625" customWidth="1"/>
    <col min="92" max="92" width="22.28515625" customWidth="1"/>
    <col min="93" max="93" width="19.7109375" customWidth="1"/>
    <col min="94" max="94" width="16.5703125" customWidth="1"/>
    <col min="95" max="95" width="18.140625" customWidth="1"/>
    <col min="96" max="96" width="14.5703125" customWidth="1"/>
    <col min="97" max="97" width="17.7109375" customWidth="1"/>
    <col min="98" max="98" width="18.42578125" customWidth="1"/>
    <col min="99" max="99" width="15.28515625" customWidth="1"/>
    <col min="100" max="100" width="17.7109375" customWidth="1"/>
    <col min="101" max="101" width="18.7109375" customWidth="1"/>
    <col min="102" max="102" width="19.5703125" customWidth="1"/>
    <col min="103" max="103" width="15.85546875" customWidth="1"/>
    <col min="104" max="104" width="16.5703125" customWidth="1"/>
  </cols>
  <sheetData>
    <row r="1" spans="1:104" s="12" customFormat="1" ht="45.75" customHeight="1" x14ac:dyDescent="0.25">
      <c r="D1" s="3" t="s">
        <v>2</v>
      </c>
      <c r="E1" s="3" t="s">
        <v>2</v>
      </c>
      <c r="F1" s="3" t="s">
        <v>2</v>
      </c>
      <c r="G1" s="3" t="s">
        <v>2</v>
      </c>
      <c r="H1" s="3" t="s">
        <v>2</v>
      </c>
      <c r="I1" s="3" t="s">
        <v>2</v>
      </c>
      <c r="J1" s="3" t="s">
        <v>2</v>
      </c>
      <c r="K1" s="3" t="s">
        <v>2</v>
      </c>
      <c r="L1" s="3" t="s">
        <v>2</v>
      </c>
      <c r="M1" s="3" t="s">
        <v>2</v>
      </c>
      <c r="N1" s="3" t="s">
        <v>2</v>
      </c>
      <c r="O1" s="3" t="s">
        <v>2</v>
      </c>
      <c r="P1" s="3" t="s">
        <v>2</v>
      </c>
      <c r="Q1" s="3" t="s">
        <v>45</v>
      </c>
      <c r="R1" s="3" t="s">
        <v>45</v>
      </c>
      <c r="S1" s="3" t="s">
        <v>45</v>
      </c>
      <c r="T1" s="3" t="s">
        <v>45</v>
      </c>
      <c r="U1" s="3" t="s">
        <v>45</v>
      </c>
      <c r="V1" s="3" t="s">
        <v>45</v>
      </c>
      <c r="W1" s="3" t="s">
        <v>45</v>
      </c>
      <c r="X1" s="3" t="s">
        <v>45</v>
      </c>
      <c r="Y1" s="3" t="s">
        <v>45</v>
      </c>
      <c r="Z1" s="3" t="s">
        <v>45</v>
      </c>
      <c r="AA1" s="3" t="s">
        <v>45</v>
      </c>
      <c r="AB1" s="3" t="s">
        <v>45</v>
      </c>
      <c r="AC1" s="3" t="s">
        <v>45</v>
      </c>
      <c r="AD1" s="3" t="s">
        <v>45</v>
      </c>
      <c r="AE1" s="3" t="s">
        <v>45</v>
      </c>
      <c r="AF1" s="3" t="s">
        <v>45</v>
      </c>
      <c r="AG1" s="3" t="s">
        <v>58</v>
      </c>
      <c r="AH1" s="3" t="s">
        <v>58</v>
      </c>
      <c r="AI1" s="3" t="s">
        <v>58</v>
      </c>
      <c r="AJ1" s="3" t="s">
        <v>58</v>
      </c>
      <c r="AK1" s="3" t="s">
        <v>58</v>
      </c>
      <c r="AL1" s="3" t="s">
        <v>58</v>
      </c>
      <c r="AM1" s="3" t="s">
        <v>58</v>
      </c>
      <c r="AN1" s="3" t="s">
        <v>58</v>
      </c>
      <c r="AO1" s="3" t="s">
        <v>58</v>
      </c>
      <c r="AP1" s="3" t="s">
        <v>58</v>
      </c>
      <c r="AQ1" s="3" t="s">
        <v>58</v>
      </c>
      <c r="AR1" s="3" t="s">
        <v>58</v>
      </c>
      <c r="AS1" s="3" t="s">
        <v>58</v>
      </c>
      <c r="AT1" s="3" t="s">
        <v>58</v>
      </c>
      <c r="AU1" s="3" t="s">
        <v>58</v>
      </c>
      <c r="AV1" s="3" t="s">
        <v>58</v>
      </c>
      <c r="AW1" s="3" t="s">
        <v>58</v>
      </c>
      <c r="AX1" s="3" t="s">
        <v>58</v>
      </c>
      <c r="AY1" s="3" t="s">
        <v>58</v>
      </c>
      <c r="AZ1" s="3" t="s">
        <v>58</v>
      </c>
      <c r="BA1" s="3" t="s">
        <v>58</v>
      </c>
      <c r="BB1" s="3" t="s">
        <v>58</v>
      </c>
      <c r="BC1" s="3" t="s">
        <v>58</v>
      </c>
      <c r="BD1" s="3" t="s">
        <v>58</v>
      </c>
      <c r="BE1" s="3" t="s">
        <v>58</v>
      </c>
      <c r="BF1" s="3" t="s">
        <v>58</v>
      </c>
      <c r="BG1" s="3" t="s">
        <v>58</v>
      </c>
      <c r="BH1" s="3" t="s">
        <v>58</v>
      </c>
      <c r="BI1" s="3" t="s">
        <v>58</v>
      </c>
      <c r="BJ1" s="3" t="s">
        <v>88</v>
      </c>
      <c r="BK1" s="3" t="s">
        <v>88</v>
      </c>
      <c r="BL1" s="3" t="s">
        <v>88</v>
      </c>
      <c r="BM1" s="3" t="s">
        <v>88</v>
      </c>
      <c r="BN1" s="3" t="s">
        <v>88</v>
      </c>
      <c r="BO1" s="3" t="s">
        <v>88</v>
      </c>
      <c r="BP1" s="3" t="s">
        <v>88</v>
      </c>
      <c r="BQ1" s="3" t="s">
        <v>88</v>
      </c>
      <c r="BR1" s="3" t="s">
        <v>88</v>
      </c>
      <c r="BS1" s="3" t="s">
        <v>88</v>
      </c>
      <c r="BT1" s="3" t="s">
        <v>88</v>
      </c>
      <c r="BU1" s="3" t="s">
        <v>88</v>
      </c>
      <c r="BV1" s="3" t="s">
        <v>88</v>
      </c>
      <c r="BW1" s="3" t="s">
        <v>88</v>
      </c>
      <c r="BX1" s="3" t="s">
        <v>88</v>
      </c>
      <c r="BY1" s="3" t="s">
        <v>88</v>
      </c>
      <c r="BZ1" s="3" t="s">
        <v>88</v>
      </c>
      <c r="CA1" s="3" t="s">
        <v>88</v>
      </c>
      <c r="CB1" s="3" t="s">
        <v>88</v>
      </c>
      <c r="CC1" s="3" t="s">
        <v>88</v>
      </c>
      <c r="CD1" s="3" t="s">
        <v>88</v>
      </c>
      <c r="CE1" s="3" t="s">
        <v>88</v>
      </c>
      <c r="CF1" s="3" t="s">
        <v>88</v>
      </c>
      <c r="CG1" s="3" t="s">
        <v>88</v>
      </c>
      <c r="CH1" s="3" t="s">
        <v>88</v>
      </c>
      <c r="CI1" s="3" t="s">
        <v>88</v>
      </c>
      <c r="CJ1" s="3" t="s">
        <v>88</v>
      </c>
      <c r="CK1" s="3" t="s">
        <v>88</v>
      </c>
      <c r="CL1" s="3" t="s">
        <v>148</v>
      </c>
      <c r="CM1" s="3" t="s">
        <v>148</v>
      </c>
      <c r="CN1" s="3" t="s">
        <v>148</v>
      </c>
      <c r="CO1" s="3" t="s">
        <v>148</v>
      </c>
      <c r="CP1" s="3" t="s">
        <v>148</v>
      </c>
      <c r="CQ1" s="3" t="s">
        <v>148</v>
      </c>
      <c r="CR1" s="3" t="s">
        <v>148</v>
      </c>
      <c r="CS1" s="3" t="s">
        <v>148</v>
      </c>
      <c r="CT1" s="3"/>
      <c r="CU1" s="3"/>
      <c r="CV1" s="3"/>
      <c r="CW1" s="3"/>
      <c r="CX1" s="3"/>
      <c r="CY1" s="3"/>
      <c r="CZ1" s="3"/>
    </row>
    <row r="2" spans="1:104" ht="115.5" customHeight="1" x14ac:dyDescent="0.25">
      <c r="B2" s="6"/>
      <c r="C2" s="6"/>
      <c r="D2" s="6" t="s">
        <v>12</v>
      </c>
      <c r="E2" s="6" t="s">
        <v>32</v>
      </c>
      <c r="F2" s="6" t="s">
        <v>33</v>
      </c>
      <c r="G2" s="6" t="s">
        <v>34</v>
      </c>
      <c r="H2" s="6" t="s">
        <v>35</v>
      </c>
      <c r="I2" s="6" t="s">
        <v>36</v>
      </c>
      <c r="J2" s="6" t="s">
        <v>37</v>
      </c>
      <c r="K2" s="6" t="s">
        <v>39</v>
      </c>
      <c r="L2" s="6" t="s">
        <v>40</v>
      </c>
      <c r="M2" s="6" t="s">
        <v>41</v>
      </c>
      <c r="N2" s="6" t="s">
        <v>42</v>
      </c>
      <c r="O2" s="6" t="s">
        <v>43</v>
      </c>
      <c r="P2" s="6" t="s">
        <v>44</v>
      </c>
      <c r="Q2" s="12" t="s">
        <v>120</v>
      </c>
      <c r="R2" s="12" t="s">
        <v>121</v>
      </c>
      <c r="S2" s="6" t="s">
        <v>53</v>
      </c>
      <c r="T2" s="6" t="s">
        <v>122</v>
      </c>
      <c r="U2" s="6" t="s">
        <v>54</v>
      </c>
      <c r="V2" s="12" t="s">
        <v>55</v>
      </c>
      <c r="W2" s="13" t="s">
        <v>56</v>
      </c>
      <c r="X2" s="12" t="s">
        <v>57</v>
      </c>
      <c r="Y2" s="12" t="s">
        <v>46</v>
      </c>
      <c r="Z2" s="12" t="s">
        <v>47</v>
      </c>
      <c r="AA2" s="12" t="s">
        <v>48</v>
      </c>
      <c r="AB2" s="12" t="s">
        <v>49</v>
      </c>
      <c r="AC2" s="12" t="s">
        <v>50</v>
      </c>
      <c r="AD2" s="12" t="s">
        <v>123</v>
      </c>
      <c r="AE2" s="12" t="s">
        <v>51</v>
      </c>
      <c r="AF2" s="12" t="s">
        <v>52</v>
      </c>
      <c r="AG2" s="14" t="s">
        <v>59</v>
      </c>
      <c r="AH2" s="12" t="s">
        <v>60</v>
      </c>
      <c r="AI2" s="12" t="s">
        <v>61</v>
      </c>
      <c r="AJ2" s="12" t="s">
        <v>62</v>
      </c>
      <c r="AK2" s="12" t="s">
        <v>63</v>
      </c>
      <c r="AL2" s="12" t="s">
        <v>64</v>
      </c>
      <c r="AM2" s="12" t="s">
        <v>65</v>
      </c>
      <c r="AN2" s="12" t="s">
        <v>66</v>
      </c>
      <c r="AO2" s="12" t="s">
        <v>67</v>
      </c>
      <c r="AP2" s="12" t="s">
        <v>68</v>
      </c>
      <c r="AQ2" s="12" t="s">
        <v>69</v>
      </c>
      <c r="AR2" s="12" t="s">
        <v>70</v>
      </c>
      <c r="AS2" s="12" t="s">
        <v>71</v>
      </c>
      <c r="AT2" s="12" t="s">
        <v>72</v>
      </c>
      <c r="AU2" s="12" t="s">
        <v>73</v>
      </c>
      <c r="AV2" s="12" t="s">
        <v>74</v>
      </c>
      <c r="AW2" s="12" t="s">
        <v>75</v>
      </c>
      <c r="AX2" s="12" t="s">
        <v>76</v>
      </c>
      <c r="AY2" s="12" t="s">
        <v>77</v>
      </c>
      <c r="AZ2" s="12" t="s">
        <v>78</v>
      </c>
      <c r="BA2" s="12" t="s">
        <v>79</v>
      </c>
      <c r="BB2" s="12" t="s">
        <v>80</v>
      </c>
      <c r="BC2" s="12" t="s">
        <v>81</v>
      </c>
      <c r="BD2" s="12" t="s">
        <v>82</v>
      </c>
      <c r="BE2" s="12" t="s">
        <v>83</v>
      </c>
      <c r="BF2" s="12" t="s">
        <v>84</v>
      </c>
      <c r="BG2" s="12" t="s">
        <v>124</v>
      </c>
      <c r="BH2" s="12" t="s">
        <v>86</v>
      </c>
      <c r="BI2" s="12" t="s">
        <v>87</v>
      </c>
      <c r="BJ2" s="12" t="s">
        <v>89</v>
      </c>
      <c r="BK2" s="12" t="s">
        <v>60</v>
      </c>
      <c r="BL2" s="12" t="s">
        <v>90</v>
      </c>
      <c r="BM2" s="12" t="s">
        <v>91</v>
      </c>
      <c r="BN2" s="12" t="s">
        <v>92</v>
      </c>
      <c r="BO2" s="12" t="s">
        <v>93</v>
      </c>
      <c r="BP2" s="12" t="s">
        <v>94</v>
      </c>
      <c r="BQ2" s="12" t="s">
        <v>95</v>
      </c>
      <c r="BR2" s="12" t="s">
        <v>96</v>
      </c>
      <c r="BS2" s="12" t="s">
        <v>97</v>
      </c>
      <c r="BT2" s="12" t="s">
        <v>98</v>
      </c>
      <c r="BU2" s="12" t="s">
        <v>99</v>
      </c>
      <c r="BV2" s="12" t="s">
        <v>100</v>
      </c>
      <c r="BW2" s="12" t="s">
        <v>101</v>
      </c>
      <c r="BX2" s="12" t="s">
        <v>102</v>
      </c>
      <c r="BY2" s="12" t="s">
        <v>103</v>
      </c>
      <c r="BZ2" s="12" t="s">
        <v>104</v>
      </c>
      <c r="CA2" s="12" t="s">
        <v>105</v>
      </c>
      <c r="CB2" s="12" t="s">
        <v>106</v>
      </c>
      <c r="CC2" s="12" t="s">
        <v>107</v>
      </c>
      <c r="CD2" s="12" t="s">
        <v>108</v>
      </c>
      <c r="CE2" s="12" t="s">
        <v>109</v>
      </c>
      <c r="CF2" s="12" t="s">
        <v>110</v>
      </c>
      <c r="CG2" s="12" t="s">
        <v>111</v>
      </c>
      <c r="CH2" s="12" t="s">
        <v>112</v>
      </c>
      <c r="CI2" s="12" t="s">
        <v>85</v>
      </c>
      <c r="CJ2" s="12" t="s">
        <v>86</v>
      </c>
      <c r="CK2" s="12" t="s">
        <v>87</v>
      </c>
      <c r="CL2" s="27" t="s">
        <v>153</v>
      </c>
      <c r="CM2" s="28" t="s">
        <v>154</v>
      </c>
      <c r="CN2" s="28" t="s">
        <v>155</v>
      </c>
      <c r="CO2" s="28" t="s">
        <v>156</v>
      </c>
      <c r="CP2" s="28" t="s">
        <v>152</v>
      </c>
      <c r="CQ2" s="28" t="s">
        <v>149</v>
      </c>
      <c r="CR2" s="28" t="s">
        <v>150</v>
      </c>
      <c r="CS2" s="29" t="s">
        <v>151</v>
      </c>
      <c r="CT2" s="29" t="s">
        <v>160</v>
      </c>
    </row>
    <row r="3" spans="1:104" x14ac:dyDescent="0.25">
      <c r="A3" s="1" t="s">
        <v>0</v>
      </c>
      <c r="B3" s="1" t="s">
        <v>1</v>
      </c>
      <c r="CT3" t="s">
        <v>161</v>
      </c>
    </row>
    <row r="4" spans="1:104" x14ac:dyDescent="0.25">
      <c r="A4" s="5" t="s">
        <v>13</v>
      </c>
      <c r="B4" s="5" t="s">
        <v>14</v>
      </c>
      <c r="C4" s="5" t="s">
        <v>15</v>
      </c>
      <c r="CT4" t="s">
        <v>162</v>
      </c>
    </row>
    <row r="5" spans="1:104" x14ac:dyDescent="0.25">
      <c r="A5" s="4" t="s">
        <v>16</v>
      </c>
      <c r="B5" s="4" t="s">
        <v>17</v>
      </c>
      <c r="C5" s="7">
        <v>13006</v>
      </c>
      <c r="D5" t="s">
        <v>31</v>
      </c>
      <c r="E5" t="s">
        <v>31</v>
      </c>
      <c r="F5" t="s">
        <v>31</v>
      </c>
      <c r="G5" t="s">
        <v>31</v>
      </c>
      <c r="H5" t="s">
        <v>31</v>
      </c>
      <c r="I5" t="s">
        <v>31</v>
      </c>
      <c r="J5" t="s">
        <v>38</v>
      </c>
      <c r="K5" t="s">
        <v>31</v>
      </c>
      <c r="L5" t="s">
        <v>31</v>
      </c>
      <c r="M5" t="s">
        <v>31</v>
      </c>
      <c r="N5" t="s">
        <v>31</v>
      </c>
      <c r="O5" t="s">
        <v>31</v>
      </c>
      <c r="P5" t="s">
        <v>31</v>
      </c>
      <c r="Q5" t="s">
        <v>31</v>
      </c>
      <c r="R5" t="s">
        <v>31</v>
      </c>
      <c r="S5" t="s">
        <v>31</v>
      </c>
      <c r="T5" t="s">
        <v>31</v>
      </c>
      <c r="U5" t="s">
        <v>31</v>
      </c>
      <c r="V5" t="s">
        <v>31</v>
      </c>
      <c r="W5" t="s">
        <v>31</v>
      </c>
      <c r="X5" t="s">
        <v>31</v>
      </c>
      <c r="Y5" t="s">
        <v>31</v>
      </c>
      <c r="Z5" t="s">
        <v>31</v>
      </c>
      <c r="AA5" t="s">
        <v>31</v>
      </c>
      <c r="AB5" t="s">
        <v>31</v>
      </c>
      <c r="AC5" t="s">
        <v>113</v>
      </c>
      <c r="AD5" t="s">
        <v>113</v>
      </c>
      <c r="AE5" t="s">
        <v>114</v>
      </c>
      <c r="AF5" t="s">
        <v>113</v>
      </c>
      <c r="AG5" t="s">
        <v>119</v>
      </c>
      <c r="AH5" t="s">
        <v>119</v>
      </c>
      <c r="AI5" t="s">
        <v>119</v>
      </c>
      <c r="AJ5" t="s">
        <v>119</v>
      </c>
      <c r="AK5" t="s">
        <v>119</v>
      </c>
      <c r="AL5" t="s">
        <v>119</v>
      </c>
      <c r="AM5" t="s">
        <v>119</v>
      </c>
      <c r="AN5" t="s">
        <v>119</v>
      </c>
      <c r="AO5" t="s">
        <v>119</v>
      </c>
      <c r="AP5" t="s">
        <v>119</v>
      </c>
      <c r="AQ5" t="s">
        <v>119</v>
      </c>
      <c r="AR5" t="s">
        <v>119</v>
      </c>
      <c r="AS5" t="s">
        <v>119</v>
      </c>
      <c r="AT5" t="s">
        <v>119</v>
      </c>
      <c r="AU5" t="s">
        <v>119</v>
      </c>
      <c r="AV5" t="s">
        <v>119</v>
      </c>
      <c r="AW5" t="s">
        <v>119</v>
      </c>
      <c r="AX5" t="s">
        <v>119</v>
      </c>
      <c r="AY5" t="s">
        <v>119</v>
      </c>
      <c r="AZ5" t="s">
        <v>119</v>
      </c>
      <c r="BA5" t="s">
        <v>119</v>
      </c>
      <c r="BB5" t="s">
        <v>119</v>
      </c>
      <c r="BC5" t="s">
        <v>119</v>
      </c>
      <c r="BD5" t="s">
        <v>119</v>
      </c>
      <c r="BE5" t="s">
        <v>119</v>
      </c>
      <c r="BF5" t="s">
        <v>119</v>
      </c>
      <c r="BG5" t="s">
        <v>119</v>
      </c>
      <c r="BH5" t="s">
        <v>119</v>
      </c>
      <c r="BI5" t="s">
        <v>119</v>
      </c>
      <c r="BJ5" t="s">
        <v>119</v>
      </c>
      <c r="BK5" t="s">
        <v>119</v>
      </c>
      <c r="BL5" t="s">
        <v>119</v>
      </c>
      <c r="BM5" t="s">
        <v>119</v>
      </c>
      <c r="BN5" t="s">
        <v>119</v>
      </c>
      <c r="BO5" t="s">
        <v>119</v>
      </c>
      <c r="BP5" t="s">
        <v>119</v>
      </c>
      <c r="BQ5" t="s">
        <v>119</v>
      </c>
      <c r="BR5" t="s">
        <v>119</v>
      </c>
      <c r="BS5" t="s">
        <v>119</v>
      </c>
      <c r="BT5" t="s">
        <v>119</v>
      </c>
      <c r="BU5" t="s">
        <v>119</v>
      </c>
      <c r="BV5" t="s">
        <v>119</v>
      </c>
      <c r="BW5" t="s">
        <v>119</v>
      </c>
      <c r="BX5" t="s">
        <v>119</v>
      </c>
      <c r="BY5" t="s">
        <v>119</v>
      </c>
      <c r="BZ5" t="s">
        <v>119</v>
      </c>
      <c r="CA5" t="s">
        <v>119</v>
      </c>
      <c r="CB5" t="s">
        <v>119</v>
      </c>
      <c r="CC5" t="s">
        <v>119</v>
      </c>
      <c r="CD5" t="s">
        <v>119</v>
      </c>
      <c r="CE5" t="s">
        <v>119</v>
      </c>
      <c r="CF5" t="s">
        <v>119</v>
      </c>
      <c r="CG5" t="s">
        <v>119</v>
      </c>
      <c r="CH5" t="s">
        <v>119</v>
      </c>
      <c r="CI5" t="s">
        <v>119</v>
      </c>
      <c r="CJ5" t="s">
        <v>119</v>
      </c>
      <c r="CK5" t="s">
        <v>119</v>
      </c>
      <c r="CL5" t="s">
        <v>31</v>
      </c>
      <c r="CM5" t="s">
        <v>31</v>
      </c>
      <c r="CN5" t="s">
        <v>31</v>
      </c>
      <c r="CO5" t="s">
        <v>31</v>
      </c>
      <c r="CP5" t="s">
        <v>31</v>
      </c>
      <c r="CQ5" t="s">
        <v>31</v>
      </c>
      <c r="CR5" t="s">
        <v>31</v>
      </c>
      <c r="CS5" t="s">
        <v>31</v>
      </c>
      <c r="CT5" t="s">
        <v>164</v>
      </c>
    </row>
    <row r="6" spans="1:104" x14ac:dyDescent="0.25">
      <c r="A6" s="10" t="s">
        <v>18</v>
      </c>
      <c r="B6" s="10" t="s">
        <v>19</v>
      </c>
      <c r="C6" s="11">
        <v>23068</v>
      </c>
      <c r="D6" t="s">
        <v>115</v>
      </c>
      <c r="E6" t="s">
        <v>115</v>
      </c>
      <c r="F6" t="s">
        <v>115</v>
      </c>
      <c r="G6" t="s">
        <v>115</v>
      </c>
      <c r="H6" t="s">
        <v>115</v>
      </c>
      <c r="I6" t="s">
        <v>115</v>
      </c>
      <c r="J6" t="s">
        <v>115</v>
      </c>
      <c r="K6" t="s">
        <v>115</v>
      </c>
      <c r="L6" t="s">
        <v>115</v>
      </c>
      <c r="M6" t="s">
        <v>115</v>
      </c>
      <c r="N6" t="s">
        <v>115</v>
      </c>
      <c r="O6" t="s">
        <v>115</v>
      </c>
      <c r="P6" t="s">
        <v>115</v>
      </c>
      <c r="Q6" t="s">
        <v>119</v>
      </c>
      <c r="R6" t="s">
        <v>119</v>
      </c>
      <c r="S6" t="s">
        <v>119</v>
      </c>
      <c r="T6" t="s">
        <v>119</v>
      </c>
      <c r="U6" t="s">
        <v>119</v>
      </c>
      <c r="V6" t="s">
        <v>119</v>
      </c>
      <c r="W6" t="s">
        <v>119</v>
      </c>
      <c r="X6" t="s">
        <v>119</v>
      </c>
      <c r="Y6" t="s">
        <v>119</v>
      </c>
      <c r="Z6" t="s">
        <v>119</v>
      </c>
      <c r="AA6" t="s">
        <v>119</v>
      </c>
      <c r="AB6" t="s">
        <v>119</v>
      </c>
      <c r="AC6" t="s">
        <v>119</v>
      </c>
      <c r="AD6" t="s">
        <v>119</v>
      </c>
      <c r="AE6" t="s">
        <v>119</v>
      </c>
      <c r="AF6" t="s">
        <v>119</v>
      </c>
      <c r="AG6" t="s">
        <v>113</v>
      </c>
      <c r="AH6" t="s">
        <v>113</v>
      </c>
      <c r="AI6" t="s">
        <v>113</v>
      </c>
      <c r="AJ6" t="s">
        <v>113</v>
      </c>
      <c r="AK6" t="s">
        <v>113</v>
      </c>
      <c r="AL6" t="s">
        <v>113</v>
      </c>
      <c r="AM6" t="s">
        <v>113</v>
      </c>
      <c r="AN6" t="s">
        <v>113</v>
      </c>
      <c r="AO6" t="s">
        <v>113</v>
      </c>
      <c r="AP6" t="s">
        <v>113</v>
      </c>
      <c r="AQ6" t="s">
        <v>113</v>
      </c>
      <c r="AR6" t="s">
        <v>113</v>
      </c>
      <c r="AS6" t="s">
        <v>113</v>
      </c>
      <c r="AT6" t="s">
        <v>113</v>
      </c>
      <c r="AU6" t="s">
        <v>113</v>
      </c>
      <c r="AV6" t="s">
        <v>113</v>
      </c>
      <c r="AW6" t="s">
        <v>113</v>
      </c>
      <c r="AX6" t="s">
        <v>113</v>
      </c>
      <c r="AY6" t="s">
        <v>113</v>
      </c>
      <c r="AZ6" t="s">
        <v>113</v>
      </c>
      <c r="BA6" t="s">
        <v>113</v>
      </c>
      <c r="BB6" t="s">
        <v>113</v>
      </c>
      <c r="BC6" t="s">
        <v>113</v>
      </c>
      <c r="BD6" t="s">
        <v>113</v>
      </c>
      <c r="BE6" t="s">
        <v>113</v>
      </c>
      <c r="BF6" t="s">
        <v>113</v>
      </c>
      <c r="BG6" t="s">
        <v>113</v>
      </c>
      <c r="BH6" t="s">
        <v>38</v>
      </c>
      <c r="BI6" t="s">
        <v>113</v>
      </c>
      <c r="BK6" t="s">
        <v>119</v>
      </c>
      <c r="BL6" t="s">
        <v>119</v>
      </c>
      <c r="BM6" t="s">
        <v>119</v>
      </c>
      <c r="BN6" t="s">
        <v>119</v>
      </c>
      <c r="BO6" t="s">
        <v>119</v>
      </c>
      <c r="BP6" t="s">
        <v>119</v>
      </c>
      <c r="BQ6" t="s">
        <v>119</v>
      </c>
      <c r="BR6" t="s">
        <v>119</v>
      </c>
      <c r="BS6" t="s">
        <v>119</v>
      </c>
      <c r="BT6" t="s">
        <v>119</v>
      </c>
      <c r="BU6" t="s">
        <v>119</v>
      </c>
      <c r="BV6" t="s">
        <v>119</v>
      </c>
      <c r="BW6" t="s">
        <v>119</v>
      </c>
      <c r="BX6" t="s">
        <v>119</v>
      </c>
      <c r="BY6" t="s">
        <v>119</v>
      </c>
      <c r="BZ6" t="s">
        <v>119</v>
      </c>
      <c r="CA6" t="s">
        <v>119</v>
      </c>
      <c r="CB6" t="s">
        <v>119</v>
      </c>
      <c r="CC6" t="s">
        <v>119</v>
      </c>
      <c r="CD6" t="s">
        <v>119</v>
      </c>
      <c r="CE6" t="s">
        <v>119</v>
      </c>
      <c r="CF6" t="s">
        <v>119</v>
      </c>
      <c r="CG6" t="s">
        <v>119</v>
      </c>
      <c r="CH6" t="s">
        <v>119</v>
      </c>
      <c r="CI6" t="s">
        <v>119</v>
      </c>
      <c r="CJ6" t="s">
        <v>119</v>
      </c>
      <c r="CK6" t="s">
        <v>119</v>
      </c>
      <c r="CL6" t="s">
        <v>31</v>
      </c>
      <c r="CM6" t="s">
        <v>31</v>
      </c>
      <c r="CN6" t="s">
        <v>31</v>
      </c>
      <c r="CO6" t="s">
        <v>31</v>
      </c>
      <c r="CP6" t="s">
        <v>31</v>
      </c>
      <c r="CQ6" t="s">
        <v>31</v>
      </c>
      <c r="CR6" t="s">
        <v>31</v>
      </c>
      <c r="CS6" t="s">
        <v>31</v>
      </c>
      <c r="CT6" t="s">
        <v>165</v>
      </c>
    </row>
    <row r="7" spans="1:104" x14ac:dyDescent="0.25">
      <c r="A7" s="8" t="s">
        <v>20</v>
      </c>
      <c r="B7" s="8" t="s">
        <v>21</v>
      </c>
      <c r="C7" s="9">
        <v>70124</v>
      </c>
      <c r="D7" t="s">
        <v>115</v>
      </c>
      <c r="E7" t="s">
        <v>115</v>
      </c>
      <c r="F7" t="s">
        <v>115</v>
      </c>
      <c r="G7" t="s">
        <v>115</v>
      </c>
      <c r="H7" t="s">
        <v>115</v>
      </c>
      <c r="I7" t="s">
        <v>115</v>
      </c>
      <c r="J7" t="s">
        <v>115</v>
      </c>
      <c r="K7" t="s">
        <v>115</v>
      </c>
      <c r="L7" t="s">
        <v>115</v>
      </c>
      <c r="M7" t="s">
        <v>115</v>
      </c>
      <c r="N7" t="s">
        <v>115</v>
      </c>
      <c r="O7" t="s">
        <v>115</v>
      </c>
      <c r="P7" t="s">
        <v>115</v>
      </c>
      <c r="Q7" t="s">
        <v>31</v>
      </c>
      <c r="R7" t="s">
        <v>31</v>
      </c>
      <c r="S7" t="s">
        <v>31</v>
      </c>
      <c r="T7" t="s">
        <v>31</v>
      </c>
      <c r="U7" t="s">
        <v>31</v>
      </c>
      <c r="V7" t="s">
        <v>31</v>
      </c>
      <c r="W7" t="s">
        <v>31</v>
      </c>
      <c r="X7" t="s">
        <v>31</v>
      </c>
      <c r="Y7" t="s">
        <v>31</v>
      </c>
      <c r="Z7" t="s">
        <v>31</v>
      </c>
      <c r="AA7" t="s">
        <v>38</v>
      </c>
      <c r="AB7" t="s">
        <v>31</v>
      </c>
      <c r="AC7" t="s">
        <v>113</v>
      </c>
      <c r="AD7" t="s">
        <v>113</v>
      </c>
      <c r="AE7" t="s">
        <v>114</v>
      </c>
      <c r="AF7" t="s">
        <v>113</v>
      </c>
      <c r="AG7" t="s">
        <v>119</v>
      </c>
      <c r="AH7" t="s">
        <v>119</v>
      </c>
      <c r="AI7" t="s">
        <v>119</v>
      </c>
      <c r="AJ7" t="s">
        <v>119</v>
      </c>
      <c r="AK7" t="s">
        <v>119</v>
      </c>
      <c r="AL7" t="s">
        <v>119</v>
      </c>
      <c r="AM7" t="s">
        <v>119</v>
      </c>
      <c r="AN7" t="s">
        <v>119</v>
      </c>
      <c r="AO7" t="s">
        <v>119</v>
      </c>
      <c r="AP7" t="s">
        <v>119</v>
      </c>
      <c r="AQ7" t="s">
        <v>119</v>
      </c>
      <c r="AR7" t="s">
        <v>119</v>
      </c>
      <c r="AS7" t="s">
        <v>119</v>
      </c>
      <c r="AT7" t="s">
        <v>119</v>
      </c>
      <c r="AU7" t="s">
        <v>119</v>
      </c>
      <c r="AV7" t="s">
        <v>119</v>
      </c>
      <c r="AW7" t="s">
        <v>119</v>
      </c>
      <c r="AX7" t="s">
        <v>119</v>
      </c>
      <c r="AY7" t="s">
        <v>119</v>
      </c>
      <c r="AZ7" t="s">
        <v>119</v>
      </c>
      <c r="BA7" t="s">
        <v>119</v>
      </c>
      <c r="BB7" t="s">
        <v>119</v>
      </c>
      <c r="BC7" t="s">
        <v>119</v>
      </c>
      <c r="BD7" t="s">
        <v>119</v>
      </c>
      <c r="BE7" t="s">
        <v>119</v>
      </c>
      <c r="BF7" t="s">
        <v>119</v>
      </c>
      <c r="BG7" t="s">
        <v>119</v>
      </c>
      <c r="BH7" t="s">
        <v>119</v>
      </c>
      <c r="BI7" t="s">
        <v>119</v>
      </c>
      <c r="BJ7" t="s">
        <v>119</v>
      </c>
      <c r="BK7" t="s">
        <v>119</v>
      </c>
      <c r="BL7" t="s">
        <v>119</v>
      </c>
      <c r="BM7" t="s">
        <v>119</v>
      </c>
      <c r="BN7" t="s">
        <v>119</v>
      </c>
      <c r="BO7" t="s">
        <v>119</v>
      </c>
      <c r="BP7" t="s">
        <v>119</v>
      </c>
      <c r="BQ7" t="s">
        <v>119</v>
      </c>
      <c r="BR7" t="s">
        <v>119</v>
      </c>
      <c r="BS7" t="s">
        <v>119</v>
      </c>
      <c r="BT7" t="s">
        <v>119</v>
      </c>
      <c r="BU7" t="s">
        <v>119</v>
      </c>
      <c r="BV7" t="s">
        <v>119</v>
      </c>
      <c r="BW7" t="s">
        <v>119</v>
      </c>
      <c r="BX7" t="s">
        <v>119</v>
      </c>
      <c r="BY7" t="s">
        <v>119</v>
      </c>
      <c r="BZ7" t="s">
        <v>119</v>
      </c>
      <c r="CA7" t="s">
        <v>119</v>
      </c>
      <c r="CB7" t="s">
        <v>119</v>
      </c>
      <c r="CC7" t="s">
        <v>119</v>
      </c>
      <c r="CD7" t="s">
        <v>119</v>
      </c>
      <c r="CE7" t="s">
        <v>119</v>
      </c>
      <c r="CF7" t="s">
        <v>119</v>
      </c>
      <c r="CG7" t="s">
        <v>119</v>
      </c>
      <c r="CH7" t="s">
        <v>119</v>
      </c>
      <c r="CI7" t="s">
        <v>119</v>
      </c>
      <c r="CJ7" t="s">
        <v>119</v>
      </c>
      <c r="CK7" t="s">
        <v>119</v>
      </c>
      <c r="CL7" t="s">
        <v>31</v>
      </c>
      <c r="CM7" t="s">
        <v>31</v>
      </c>
      <c r="CN7" t="s">
        <v>31</v>
      </c>
      <c r="CO7" t="s">
        <v>31</v>
      </c>
      <c r="CP7" t="s">
        <v>31</v>
      </c>
      <c r="CQ7" t="s">
        <v>31</v>
      </c>
      <c r="CR7" t="s">
        <v>31</v>
      </c>
      <c r="CS7" t="s">
        <v>31</v>
      </c>
      <c r="CT7" t="s">
        <v>169</v>
      </c>
    </row>
    <row r="8" spans="1:104" x14ac:dyDescent="0.25">
      <c r="A8" s="4" t="s">
        <v>20</v>
      </c>
      <c r="B8" s="4" t="s">
        <v>22</v>
      </c>
      <c r="C8" s="7">
        <v>70265</v>
      </c>
      <c r="D8" t="s">
        <v>31</v>
      </c>
      <c r="E8" t="s">
        <v>31</v>
      </c>
      <c r="F8" t="s">
        <v>31</v>
      </c>
      <c r="G8" t="s">
        <v>31</v>
      </c>
      <c r="H8" t="s">
        <v>31</v>
      </c>
      <c r="I8" t="s">
        <v>38</v>
      </c>
      <c r="J8" t="s">
        <v>38</v>
      </c>
      <c r="K8" t="s">
        <v>31</v>
      </c>
      <c r="L8" t="s">
        <v>31</v>
      </c>
      <c r="M8" t="s">
        <v>31</v>
      </c>
      <c r="N8" t="s">
        <v>38</v>
      </c>
      <c r="O8" t="s">
        <v>114</v>
      </c>
      <c r="P8" t="s">
        <v>31</v>
      </c>
      <c r="Q8" t="s">
        <v>31</v>
      </c>
      <c r="R8" t="s">
        <v>31</v>
      </c>
      <c r="S8" t="s">
        <v>31</v>
      </c>
      <c r="T8" t="s">
        <v>31</v>
      </c>
      <c r="U8" t="s">
        <v>31</v>
      </c>
      <c r="V8" t="s">
        <v>31</v>
      </c>
      <c r="W8" t="s">
        <v>31</v>
      </c>
      <c r="X8" t="s">
        <v>31</v>
      </c>
      <c r="Y8" t="s">
        <v>31</v>
      </c>
      <c r="Z8" t="s">
        <v>31</v>
      </c>
      <c r="AA8" t="s">
        <v>38</v>
      </c>
      <c r="AB8" t="s">
        <v>31</v>
      </c>
      <c r="AC8" t="s">
        <v>113</v>
      </c>
      <c r="AD8" t="s">
        <v>113</v>
      </c>
      <c r="AE8" t="s">
        <v>114</v>
      </c>
      <c r="AF8" t="s">
        <v>113</v>
      </c>
      <c r="AG8" t="s">
        <v>119</v>
      </c>
      <c r="AH8" t="s">
        <v>119</v>
      </c>
      <c r="AI8" t="s">
        <v>119</v>
      </c>
      <c r="AJ8" t="s">
        <v>119</v>
      </c>
      <c r="AK8" t="s">
        <v>119</v>
      </c>
      <c r="AL8" t="s">
        <v>119</v>
      </c>
      <c r="AM8" t="s">
        <v>119</v>
      </c>
      <c r="AN8" t="s">
        <v>119</v>
      </c>
      <c r="AO8" t="s">
        <v>119</v>
      </c>
      <c r="AP8" t="s">
        <v>119</v>
      </c>
      <c r="AQ8" t="s">
        <v>119</v>
      </c>
      <c r="AR8" t="s">
        <v>119</v>
      </c>
      <c r="AS8" t="s">
        <v>119</v>
      </c>
      <c r="AT8" t="s">
        <v>119</v>
      </c>
      <c r="AU8" t="s">
        <v>119</v>
      </c>
      <c r="AV8" t="s">
        <v>119</v>
      </c>
      <c r="AW8" t="s">
        <v>119</v>
      </c>
      <c r="AX8" t="s">
        <v>119</v>
      </c>
      <c r="AY8" t="s">
        <v>119</v>
      </c>
      <c r="AZ8" t="s">
        <v>119</v>
      </c>
      <c r="BA8" t="s">
        <v>119</v>
      </c>
      <c r="BB8" t="s">
        <v>119</v>
      </c>
      <c r="BC8" t="s">
        <v>119</v>
      </c>
      <c r="BD8" t="s">
        <v>119</v>
      </c>
      <c r="BE8" t="s">
        <v>119</v>
      </c>
      <c r="BF8" t="s">
        <v>119</v>
      </c>
      <c r="BG8" t="s">
        <v>119</v>
      </c>
      <c r="BH8" t="s">
        <v>119</v>
      </c>
      <c r="BI8" t="s">
        <v>119</v>
      </c>
      <c r="BJ8" t="s">
        <v>119</v>
      </c>
      <c r="BK8" t="s">
        <v>119</v>
      </c>
      <c r="BL8" t="s">
        <v>119</v>
      </c>
      <c r="BM8" t="s">
        <v>119</v>
      </c>
      <c r="BN8" t="s">
        <v>119</v>
      </c>
      <c r="BO8" t="s">
        <v>119</v>
      </c>
      <c r="BP8" t="s">
        <v>119</v>
      </c>
      <c r="BQ8" t="s">
        <v>119</v>
      </c>
      <c r="BR8" t="s">
        <v>119</v>
      </c>
      <c r="BS8" t="s">
        <v>119</v>
      </c>
      <c r="BT8" t="s">
        <v>119</v>
      </c>
      <c r="BU8" t="s">
        <v>119</v>
      </c>
      <c r="BV8" t="s">
        <v>119</v>
      </c>
      <c r="BW8" t="s">
        <v>119</v>
      </c>
      <c r="BX8" t="s">
        <v>119</v>
      </c>
      <c r="BY8" t="s">
        <v>119</v>
      </c>
      <c r="BZ8" t="s">
        <v>119</v>
      </c>
      <c r="CA8" t="s">
        <v>119</v>
      </c>
      <c r="CB8" t="s">
        <v>119</v>
      </c>
      <c r="CC8" t="s">
        <v>119</v>
      </c>
      <c r="CD8" t="s">
        <v>119</v>
      </c>
      <c r="CE8" t="s">
        <v>119</v>
      </c>
      <c r="CF8" t="s">
        <v>119</v>
      </c>
      <c r="CG8" t="s">
        <v>119</v>
      </c>
      <c r="CH8" t="s">
        <v>119</v>
      </c>
      <c r="CI8" t="s">
        <v>119</v>
      </c>
      <c r="CJ8" t="s">
        <v>119</v>
      </c>
      <c r="CK8" t="s">
        <v>119</v>
      </c>
      <c r="CL8" t="s">
        <v>31</v>
      </c>
      <c r="CM8" t="s">
        <v>31</v>
      </c>
      <c r="CN8" t="s">
        <v>31</v>
      </c>
      <c r="CO8" t="s">
        <v>114</v>
      </c>
      <c r="CP8" t="s">
        <v>114</v>
      </c>
      <c r="CQ8" t="s">
        <v>31</v>
      </c>
      <c r="CR8" t="s">
        <v>114</v>
      </c>
      <c r="CS8" t="s">
        <v>31</v>
      </c>
    </row>
    <row r="9" spans="1:104" s="2" customFormat="1" x14ac:dyDescent="0.25">
      <c r="A9" s="37" t="s">
        <v>16</v>
      </c>
      <c r="B9" s="37" t="s">
        <v>23</v>
      </c>
      <c r="C9" s="38">
        <v>13430</v>
      </c>
      <c r="D9" s="2" t="s">
        <v>115</v>
      </c>
      <c r="E9" s="2" t="s">
        <v>115</v>
      </c>
      <c r="F9" s="2" t="s">
        <v>115</v>
      </c>
      <c r="G9" s="2" t="s">
        <v>115</v>
      </c>
      <c r="H9" s="2" t="s">
        <v>115</v>
      </c>
      <c r="I9" s="2" t="s">
        <v>115</v>
      </c>
      <c r="J9" s="2" t="s">
        <v>115</v>
      </c>
      <c r="K9" s="2" t="s">
        <v>115</v>
      </c>
      <c r="L9" s="2" t="s">
        <v>115</v>
      </c>
      <c r="M9" s="2" t="s">
        <v>115</v>
      </c>
      <c r="N9" s="2" t="s">
        <v>115</v>
      </c>
      <c r="O9" s="2" t="s">
        <v>115</v>
      </c>
      <c r="P9" s="2" t="s">
        <v>115</v>
      </c>
      <c r="Q9" s="2" t="s">
        <v>119</v>
      </c>
      <c r="R9" s="2" t="s">
        <v>119</v>
      </c>
      <c r="S9" s="2" t="s">
        <v>119</v>
      </c>
      <c r="T9" s="2" t="s">
        <v>119</v>
      </c>
      <c r="U9" s="2" t="s">
        <v>119</v>
      </c>
      <c r="V9" s="2" t="s">
        <v>119</v>
      </c>
      <c r="W9" s="2" t="s">
        <v>119</v>
      </c>
      <c r="X9" s="2" t="s">
        <v>119</v>
      </c>
      <c r="Y9" s="2" t="s">
        <v>119</v>
      </c>
      <c r="Z9" s="2" t="s">
        <v>119</v>
      </c>
      <c r="AA9" s="2" t="s">
        <v>119</v>
      </c>
      <c r="AB9" s="2" t="s">
        <v>119</v>
      </c>
      <c r="AC9" s="2" t="s">
        <v>119</v>
      </c>
      <c r="AD9" s="2" t="s">
        <v>119</v>
      </c>
      <c r="AE9" s="2" t="s">
        <v>119</v>
      </c>
      <c r="AF9" s="2" t="s">
        <v>119</v>
      </c>
      <c r="AG9" s="2" t="s">
        <v>119</v>
      </c>
      <c r="AH9" s="2" t="s">
        <v>119</v>
      </c>
      <c r="AI9" s="2" t="s">
        <v>119</v>
      </c>
      <c r="AJ9" s="2" t="s">
        <v>119</v>
      </c>
      <c r="AK9" s="2" t="s">
        <v>119</v>
      </c>
      <c r="AL9" s="2" t="s">
        <v>119</v>
      </c>
      <c r="AM9" s="2" t="s">
        <v>119</v>
      </c>
      <c r="AN9" s="2" t="s">
        <v>119</v>
      </c>
      <c r="AO9" s="2" t="s">
        <v>119</v>
      </c>
      <c r="AP9" s="2" t="s">
        <v>119</v>
      </c>
      <c r="AQ9" s="2" t="s">
        <v>119</v>
      </c>
      <c r="AR9" s="2" t="s">
        <v>119</v>
      </c>
      <c r="AS9" s="2" t="s">
        <v>119</v>
      </c>
      <c r="AT9" s="2" t="s">
        <v>119</v>
      </c>
      <c r="AU9" s="2" t="s">
        <v>119</v>
      </c>
      <c r="AV9" s="2" t="s">
        <v>119</v>
      </c>
      <c r="AW9" s="2" t="s">
        <v>119</v>
      </c>
      <c r="AX9" s="2" t="s">
        <v>119</v>
      </c>
      <c r="AY9" s="2" t="s">
        <v>119</v>
      </c>
      <c r="AZ9" s="2" t="s">
        <v>119</v>
      </c>
      <c r="BA9" s="2" t="s">
        <v>119</v>
      </c>
      <c r="BB9" s="2" t="s">
        <v>119</v>
      </c>
      <c r="BC9" s="2" t="s">
        <v>119</v>
      </c>
      <c r="BD9" s="2" t="s">
        <v>119</v>
      </c>
      <c r="BE9" s="2" t="s">
        <v>119</v>
      </c>
      <c r="BF9" s="2" t="s">
        <v>119</v>
      </c>
      <c r="BG9" s="2" t="s">
        <v>119</v>
      </c>
      <c r="BH9" s="2" t="s">
        <v>119</v>
      </c>
      <c r="BI9" s="2" t="s">
        <v>119</v>
      </c>
      <c r="BJ9" s="2" t="s">
        <v>38</v>
      </c>
      <c r="BK9" s="2" t="s">
        <v>38</v>
      </c>
      <c r="BL9" s="2" t="s">
        <v>38</v>
      </c>
      <c r="BM9" s="2" t="s">
        <v>38</v>
      </c>
      <c r="BN9" s="2" t="s">
        <v>38</v>
      </c>
      <c r="BO9" s="2" t="s">
        <v>38</v>
      </c>
      <c r="BP9" s="2" t="s">
        <v>38</v>
      </c>
      <c r="BQ9" s="2" t="s">
        <v>38</v>
      </c>
      <c r="BR9" s="2" t="s">
        <v>38</v>
      </c>
      <c r="BS9" s="2" t="s">
        <v>38</v>
      </c>
      <c r="BT9" s="2" t="s">
        <v>38</v>
      </c>
      <c r="BU9" s="2" t="s">
        <v>38</v>
      </c>
      <c r="BV9" s="2" t="s">
        <v>38</v>
      </c>
      <c r="BW9" s="2" t="s">
        <v>38</v>
      </c>
      <c r="BX9" s="2" t="s">
        <v>38</v>
      </c>
      <c r="BY9" s="2" t="s">
        <v>38</v>
      </c>
      <c r="BZ9" s="2" t="s">
        <v>38</v>
      </c>
      <c r="CA9" s="2" t="s">
        <v>38</v>
      </c>
      <c r="CB9" s="2" t="s">
        <v>38</v>
      </c>
      <c r="CC9" s="2" t="s">
        <v>38</v>
      </c>
      <c r="CD9" s="2" t="s">
        <v>38</v>
      </c>
      <c r="CE9" s="2" t="s">
        <v>38</v>
      </c>
      <c r="CF9" s="2" t="s">
        <v>38</v>
      </c>
      <c r="CG9" s="2" t="s">
        <v>38</v>
      </c>
      <c r="CH9" s="2" t="s">
        <v>38</v>
      </c>
      <c r="CI9" s="2" t="s">
        <v>38</v>
      </c>
      <c r="CJ9" s="2" t="s">
        <v>38</v>
      </c>
      <c r="CK9" s="2" t="s">
        <v>38</v>
      </c>
      <c r="CL9" s="2" t="s">
        <v>113</v>
      </c>
      <c r="CM9" s="2" t="s">
        <v>113</v>
      </c>
      <c r="CN9" s="2" t="s">
        <v>113</v>
      </c>
      <c r="CO9" s="2" t="s">
        <v>113</v>
      </c>
      <c r="CP9" s="2" t="s">
        <v>113</v>
      </c>
      <c r="CQ9" s="2" t="s">
        <v>113</v>
      </c>
      <c r="CR9" s="2" t="s">
        <v>38</v>
      </c>
      <c r="CS9" s="2" t="s">
        <v>38</v>
      </c>
    </row>
    <row r="10" spans="1:104" x14ac:dyDescent="0.25">
      <c r="A10" s="4" t="s">
        <v>20</v>
      </c>
      <c r="B10" s="4" t="s">
        <v>24</v>
      </c>
      <c r="C10" s="7">
        <v>70429</v>
      </c>
      <c r="D10" t="s">
        <v>115</v>
      </c>
      <c r="E10" t="s">
        <v>115</v>
      </c>
      <c r="F10" t="s">
        <v>115</v>
      </c>
      <c r="G10" t="s">
        <v>115</v>
      </c>
      <c r="H10" t="s">
        <v>115</v>
      </c>
      <c r="I10" t="s">
        <v>115</v>
      </c>
      <c r="J10" t="s">
        <v>115</v>
      </c>
      <c r="K10" t="s">
        <v>115</v>
      </c>
      <c r="L10" t="s">
        <v>115</v>
      </c>
      <c r="M10" t="s">
        <v>115</v>
      </c>
      <c r="N10" t="s">
        <v>115</v>
      </c>
      <c r="O10" t="s">
        <v>115</v>
      </c>
      <c r="P10" t="s">
        <v>115</v>
      </c>
      <c r="Q10" t="s">
        <v>119</v>
      </c>
      <c r="R10" t="s">
        <v>119</v>
      </c>
      <c r="S10" t="s">
        <v>119</v>
      </c>
      <c r="T10" t="s">
        <v>119</v>
      </c>
      <c r="U10" t="s">
        <v>119</v>
      </c>
      <c r="V10" t="s">
        <v>119</v>
      </c>
      <c r="W10" t="s">
        <v>119</v>
      </c>
      <c r="X10" t="s">
        <v>119</v>
      </c>
      <c r="Y10" t="s">
        <v>119</v>
      </c>
      <c r="Z10" t="s">
        <v>119</v>
      </c>
      <c r="AA10" t="s">
        <v>119</v>
      </c>
      <c r="AB10" t="s">
        <v>119</v>
      </c>
      <c r="AC10" t="s">
        <v>119</v>
      </c>
      <c r="AD10" t="s">
        <v>119</v>
      </c>
      <c r="AE10" t="s">
        <v>119</v>
      </c>
      <c r="AF10" t="s">
        <v>119</v>
      </c>
      <c r="AG10" t="s">
        <v>113</v>
      </c>
      <c r="AH10" t="s">
        <v>113</v>
      </c>
      <c r="AI10" t="s">
        <v>113</v>
      </c>
      <c r="AJ10" t="s">
        <v>113</v>
      </c>
      <c r="AK10" t="s">
        <v>113</v>
      </c>
      <c r="AL10" t="s">
        <v>113</v>
      </c>
      <c r="AM10" t="s">
        <v>113</v>
      </c>
      <c r="AN10" t="s">
        <v>113</v>
      </c>
      <c r="AO10" t="s">
        <v>113</v>
      </c>
      <c r="AP10" t="s">
        <v>113</v>
      </c>
      <c r="AQ10" t="s">
        <v>113</v>
      </c>
      <c r="AR10" t="s">
        <v>113</v>
      </c>
      <c r="AS10" t="s">
        <v>113</v>
      </c>
      <c r="AT10" t="s">
        <v>113</v>
      </c>
      <c r="AU10" t="s">
        <v>113</v>
      </c>
      <c r="AV10" t="s">
        <v>113</v>
      </c>
      <c r="AW10" t="s">
        <v>113</v>
      </c>
      <c r="AX10" t="s">
        <v>113</v>
      </c>
      <c r="AY10" t="s">
        <v>113</v>
      </c>
      <c r="AZ10" t="s">
        <v>113</v>
      </c>
      <c r="BA10" t="s">
        <v>113</v>
      </c>
      <c r="BB10" t="s">
        <v>113</v>
      </c>
      <c r="BC10" t="s">
        <v>113</v>
      </c>
      <c r="BD10" t="s">
        <v>113</v>
      </c>
      <c r="BE10" t="s">
        <v>113</v>
      </c>
      <c r="BF10" t="s">
        <v>113</v>
      </c>
      <c r="BG10" t="s">
        <v>113</v>
      </c>
      <c r="BH10" t="s">
        <v>38</v>
      </c>
      <c r="BI10" t="s">
        <v>113</v>
      </c>
      <c r="BK10" t="s">
        <v>119</v>
      </c>
      <c r="BL10" t="s">
        <v>119</v>
      </c>
      <c r="BM10" t="s">
        <v>119</v>
      </c>
      <c r="BN10" t="s">
        <v>119</v>
      </c>
      <c r="BO10" t="s">
        <v>119</v>
      </c>
      <c r="BP10" t="s">
        <v>119</v>
      </c>
      <c r="BQ10" t="s">
        <v>119</v>
      </c>
      <c r="BR10" t="s">
        <v>119</v>
      </c>
      <c r="BS10" t="s">
        <v>119</v>
      </c>
      <c r="BT10" t="s">
        <v>119</v>
      </c>
      <c r="BU10" t="s">
        <v>119</v>
      </c>
      <c r="BV10" t="s">
        <v>119</v>
      </c>
      <c r="BW10" t="s">
        <v>119</v>
      </c>
      <c r="BX10" t="s">
        <v>119</v>
      </c>
      <c r="BY10" t="s">
        <v>119</v>
      </c>
      <c r="BZ10" t="s">
        <v>119</v>
      </c>
      <c r="CA10" t="s">
        <v>119</v>
      </c>
      <c r="CB10" t="s">
        <v>119</v>
      </c>
      <c r="CC10" t="s">
        <v>119</v>
      </c>
      <c r="CD10" t="s">
        <v>119</v>
      </c>
      <c r="CE10" t="s">
        <v>119</v>
      </c>
      <c r="CF10" t="s">
        <v>119</v>
      </c>
      <c r="CG10" t="s">
        <v>119</v>
      </c>
      <c r="CH10" t="s">
        <v>119</v>
      </c>
      <c r="CI10" t="s">
        <v>119</v>
      </c>
      <c r="CJ10" t="s">
        <v>119</v>
      </c>
      <c r="CK10" t="s">
        <v>119</v>
      </c>
      <c r="CL10" t="s">
        <v>31</v>
      </c>
      <c r="CM10" t="s">
        <v>114</v>
      </c>
      <c r="CN10" t="s">
        <v>113</v>
      </c>
      <c r="CO10" t="s">
        <v>113</v>
      </c>
      <c r="CP10" t="s">
        <v>113</v>
      </c>
      <c r="CQ10" t="s">
        <v>113</v>
      </c>
      <c r="CR10" t="s">
        <v>113</v>
      </c>
      <c r="CS10" t="s">
        <v>31</v>
      </c>
    </row>
    <row r="11" spans="1:104" x14ac:dyDescent="0.25">
      <c r="A11" s="8" t="s">
        <v>25</v>
      </c>
      <c r="B11" s="8" t="s">
        <v>26</v>
      </c>
      <c r="C11" s="9" t="s">
        <v>27</v>
      </c>
      <c r="D11" t="s">
        <v>115</v>
      </c>
      <c r="E11" t="s">
        <v>115</v>
      </c>
      <c r="F11" t="s">
        <v>115</v>
      </c>
      <c r="G11" t="s">
        <v>115</v>
      </c>
      <c r="H11" t="s">
        <v>115</v>
      </c>
      <c r="I11" t="s">
        <v>115</v>
      </c>
      <c r="J11" t="s">
        <v>115</v>
      </c>
      <c r="K11" t="s">
        <v>115</v>
      </c>
      <c r="L11" t="s">
        <v>115</v>
      </c>
      <c r="M11" t="s">
        <v>115</v>
      </c>
      <c r="N11" t="s">
        <v>115</v>
      </c>
      <c r="O11" t="s">
        <v>115</v>
      </c>
      <c r="P11" t="s">
        <v>115</v>
      </c>
      <c r="Q11" t="s">
        <v>31</v>
      </c>
      <c r="R11" t="s">
        <v>31</v>
      </c>
      <c r="S11" t="s">
        <v>31</v>
      </c>
      <c r="T11" t="s">
        <v>31</v>
      </c>
      <c r="U11" t="s">
        <v>31</v>
      </c>
      <c r="V11" t="s">
        <v>31</v>
      </c>
      <c r="W11" t="s">
        <v>31</v>
      </c>
      <c r="X11" t="s">
        <v>31</v>
      </c>
      <c r="Y11" t="s">
        <v>31</v>
      </c>
      <c r="Z11" t="s">
        <v>31</v>
      </c>
      <c r="AA11" t="s">
        <v>31</v>
      </c>
      <c r="AB11" t="s">
        <v>31</v>
      </c>
      <c r="AC11" t="s">
        <v>113</v>
      </c>
      <c r="AD11" t="s">
        <v>113</v>
      </c>
      <c r="AE11" t="s">
        <v>38</v>
      </c>
      <c r="AF11" t="s">
        <v>113</v>
      </c>
      <c r="AG11" t="s">
        <v>119</v>
      </c>
      <c r="AH11" t="s">
        <v>119</v>
      </c>
      <c r="AI11" t="s">
        <v>119</v>
      </c>
      <c r="AJ11" t="s">
        <v>119</v>
      </c>
      <c r="AK11" t="s">
        <v>119</v>
      </c>
      <c r="AL11" t="s">
        <v>119</v>
      </c>
      <c r="AM11" t="s">
        <v>119</v>
      </c>
      <c r="AN11" t="s">
        <v>119</v>
      </c>
      <c r="AO11" t="s">
        <v>119</v>
      </c>
      <c r="AP11" t="s">
        <v>119</v>
      </c>
      <c r="AQ11" t="s">
        <v>119</v>
      </c>
      <c r="AR11" t="s">
        <v>119</v>
      </c>
      <c r="AS11" t="s">
        <v>119</v>
      </c>
      <c r="AT11" t="s">
        <v>119</v>
      </c>
      <c r="AU11" t="s">
        <v>119</v>
      </c>
      <c r="AV11" t="s">
        <v>119</v>
      </c>
      <c r="AW11" t="s">
        <v>119</v>
      </c>
      <c r="AX11" t="s">
        <v>119</v>
      </c>
      <c r="AY11" t="s">
        <v>119</v>
      </c>
      <c r="AZ11" t="s">
        <v>119</v>
      </c>
      <c r="BA11" t="s">
        <v>119</v>
      </c>
      <c r="BB11" t="s">
        <v>119</v>
      </c>
      <c r="BC11" t="s">
        <v>119</v>
      </c>
      <c r="BD11" t="s">
        <v>119</v>
      </c>
      <c r="BE11" t="s">
        <v>119</v>
      </c>
      <c r="BF11" t="s">
        <v>119</v>
      </c>
      <c r="BG11" t="s">
        <v>119</v>
      </c>
      <c r="BH11" t="s">
        <v>119</v>
      </c>
      <c r="BI11" t="s">
        <v>119</v>
      </c>
      <c r="BJ11" t="s">
        <v>119</v>
      </c>
      <c r="BK11" t="s">
        <v>119</v>
      </c>
      <c r="BL11" t="s">
        <v>119</v>
      </c>
      <c r="BM11" t="s">
        <v>119</v>
      </c>
      <c r="BN11" t="s">
        <v>119</v>
      </c>
      <c r="BO11" t="s">
        <v>119</v>
      </c>
      <c r="BP11" t="s">
        <v>119</v>
      </c>
      <c r="BQ11" t="s">
        <v>119</v>
      </c>
      <c r="BR11" t="s">
        <v>119</v>
      </c>
      <c r="BS11" t="s">
        <v>119</v>
      </c>
      <c r="BT11" t="s">
        <v>119</v>
      </c>
      <c r="BU11" t="s">
        <v>119</v>
      </c>
      <c r="BV11" t="s">
        <v>119</v>
      </c>
      <c r="BW11" t="s">
        <v>119</v>
      </c>
      <c r="BX11" t="s">
        <v>119</v>
      </c>
      <c r="BY11" t="s">
        <v>119</v>
      </c>
      <c r="BZ11" t="s">
        <v>119</v>
      </c>
      <c r="CA11" t="s">
        <v>119</v>
      </c>
      <c r="CB11" t="s">
        <v>119</v>
      </c>
      <c r="CC11" t="s">
        <v>119</v>
      </c>
      <c r="CD11" t="s">
        <v>119</v>
      </c>
      <c r="CE11" t="s">
        <v>119</v>
      </c>
      <c r="CF11" t="s">
        <v>119</v>
      </c>
      <c r="CG11" t="s">
        <v>119</v>
      </c>
      <c r="CH11" t="s">
        <v>119</v>
      </c>
      <c r="CI11" t="s">
        <v>119</v>
      </c>
      <c r="CJ11" t="s">
        <v>119</v>
      </c>
      <c r="CK11" t="s">
        <v>119</v>
      </c>
      <c r="CL11" t="s">
        <v>113</v>
      </c>
      <c r="CM11" t="s">
        <v>113</v>
      </c>
      <c r="CN11" t="s">
        <v>113</v>
      </c>
      <c r="CO11" t="s">
        <v>113</v>
      </c>
      <c r="CP11" t="s">
        <v>113</v>
      </c>
      <c r="CQ11" t="s">
        <v>113</v>
      </c>
      <c r="CR11" t="s">
        <v>38</v>
      </c>
      <c r="CS11" t="s">
        <v>38</v>
      </c>
    </row>
    <row r="12" spans="1:104" x14ac:dyDescent="0.25">
      <c r="A12" s="4" t="s">
        <v>20</v>
      </c>
      <c r="B12" s="4" t="s">
        <v>28</v>
      </c>
      <c r="C12" s="7">
        <v>70678</v>
      </c>
      <c r="D12" t="s">
        <v>115</v>
      </c>
      <c r="E12" t="s">
        <v>115</v>
      </c>
      <c r="F12" t="s">
        <v>115</v>
      </c>
      <c r="G12" t="s">
        <v>115</v>
      </c>
      <c r="H12" t="s">
        <v>115</v>
      </c>
      <c r="I12" t="s">
        <v>115</v>
      </c>
      <c r="J12" t="s">
        <v>115</v>
      </c>
      <c r="K12" t="s">
        <v>115</v>
      </c>
      <c r="L12" t="s">
        <v>115</v>
      </c>
      <c r="M12" t="s">
        <v>115</v>
      </c>
      <c r="N12" t="s">
        <v>115</v>
      </c>
      <c r="O12" t="s">
        <v>115</v>
      </c>
      <c r="P12" t="s">
        <v>115</v>
      </c>
      <c r="Q12" t="s">
        <v>31</v>
      </c>
      <c r="R12" t="s">
        <v>31</v>
      </c>
      <c r="S12" t="s">
        <v>31</v>
      </c>
      <c r="T12" t="s">
        <v>31</v>
      </c>
      <c r="U12" t="s">
        <v>31</v>
      </c>
      <c r="V12" t="s">
        <v>31</v>
      </c>
      <c r="W12" t="s">
        <v>31</v>
      </c>
      <c r="X12" t="s">
        <v>31</v>
      </c>
      <c r="Y12" t="s">
        <v>31</v>
      </c>
      <c r="Z12" t="s">
        <v>31</v>
      </c>
      <c r="AA12" t="s">
        <v>113</v>
      </c>
      <c r="AB12" t="s">
        <v>31</v>
      </c>
      <c r="AC12" t="s">
        <v>113</v>
      </c>
      <c r="AD12" t="s">
        <v>113</v>
      </c>
      <c r="AE12" t="s">
        <v>38</v>
      </c>
      <c r="AF12" t="s">
        <v>113</v>
      </c>
      <c r="AG12" t="s">
        <v>119</v>
      </c>
      <c r="AH12" t="s">
        <v>119</v>
      </c>
      <c r="AI12" t="s">
        <v>119</v>
      </c>
      <c r="AJ12" t="s">
        <v>119</v>
      </c>
      <c r="AK12" t="s">
        <v>119</v>
      </c>
      <c r="AL12" t="s">
        <v>119</v>
      </c>
      <c r="AM12" t="s">
        <v>119</v>
      </c>
      <c r="AN12" t="s">
        <v>119</v>
      </c>
      <c r="AO12" t="s">
        <v>119</v>
      </c>
      <c r="AP12" t="s">
        <v>119</v>
      </c>
      <c r="AQ12" t="s">
        <v>119</v>
      </c>
      <c r="AR12" t="s">
        <v>119</v>
      </c>
      <c r="AS12" t="s">
        <v>119</v>
      </c>
      <c r="AT12" t="s">
        <v>119</v>
      </c>
      <c r="AU12" t="s">
        <v>119</v>
      </c>
      <c r="AV12" t="s">
        <v>119</v>
      </c>
      <c r="AW12" t="s">
        <v>119</v>
      </c>
      <c r="AX12" t="s">
        <v>119</v>
      </c>
      <c r="AY12" t="s">
        <v>119</v>
      </c>
      <c r="AZ12" t="s">
        <v>119</v>
      </c>
      <c r="BA12" t="s">
        <v>119</v>
      </c>
      <c r="BB12" t="s">
        <v>119</v>
      </c>
      <c r="BC12" t="s">
        <v>119</v>
      </c>
      <c r="BD12" t="s">
        <v>119</v>
      </c>
      <c r="BE12" t="s">
        <v>119</v>
      </c>
      <c r="BF12" t="s">
        <v>119</v>
      </c>
      <c r="BG12" t="s">
        <v>119</v>
      </c>
      <c r="BH12" t="s">
        <v>119</v>
      </c>
      <c r="BI12" t="s">
        <v>119</v>
      </c>
      <c r="BJ12" t="s">
        <v>119</v>
      </c>
      <c r="BK12" t="s">
        <v>119</v>
      </c>
      <c r="BL12" t="s">
        <v>119</v>
      </c>
      <c r="BM12" t="s">
        <v>119</v>
      </c>
      <c r="BN12" t="s">
        <v>119</v>
      </c>
      <c r="BO12" t="s">
        <v>119</v>
      </c>
      <c r="BP12" t="s">
        <v>119</v>
      </c>
      <c r="BQ12" t="s">
        <v>119</v>
      </c>
      <c r="BR12" t="s">
        <v>119</v>
      </c>
      <c r="BS12" t="s">
        <v>119</v>
      </c>
      <c r="BT12" t="s">
        <v>119</v>
      </c>
      <c r="BU12" t="s">
        <v>119</v>
      </c>
      <c r="BV12" t="s">
        <v>119</v>
      </c>
      <c r="BW12" t="s">
        <v>119</v>
      </c>
      <c r="BX12" t="s">
        <v>119</v>
      </c>
      <c r="BY12" t="s">
        <v>119</v>
      </c>
      <c r="BZ12" t="s">
        <v>119</v>
      </c>
      <c r="CA12" t="s">
        <v>119</v>
      </c>
      <c r="CB12" t="s">
        <v>119</v>
      </c>
      <c r="CC12" t="s">
        <v>119</v>
      </c>
      <c r="CD12" t="s">
        <v>119</v>
      </c>
      <c r="CE12" t="s">
        <v>119</v>
      </c>
      <c r="CF12" t="s">
        <v>119</v>
      </c>
      <c r="CG12" t="s">
        <v>119</v>
      </c>
      <c r="CH12" t="s">
        <v>119</v>
      </c>
      <c r="CI12" t="s">
        <v>119</v>
      </c>
      <c r="CJ12" t="s">
        <v>119</v>
      </c>
      <c r="CK12" t="s">
        <v>119</v>
      </c>
      <c r="CL12" t="s">
        <v>31</v>
      </c>
      <c r="CM12" t="s">
        <v>31</v>
      </c>
      <c r="CN12" t="s">
        <v>31</v>
      </c>
      <c r="CO12" t="s">
        <v>31</v>
      </c>
      <c r="CP12" t="s">
        <v>31</v>
      </c>
      <c r="CQ12" t="s">
        <v>31</v>
      </c>
      <c r="CR12" t="s">
        <v>31</v>
      </c>
      <c r="CS12" t="s">
        <v>31</v>
      </c>
    </row>
    <row r="13" spans="1:104" x14ac:dyDescent="0.25">
      <c r="A13" s="4" t="s">
        <v>16</v>
      </c>
      <c r="B13" s="4" t="s">
        <v>29</v>
      </c>
      <c r="C13" s="7">
        <v>13655</v>
      </c>
      <c r="D13" t="s">
        <v>38</v>
      </c>
      <c r="E13" t="s">
        <v>31</v>
      </c>
      <c r="F13" t="s">
        <v>31</v>
      </c>
      <c r="G13" t="s">
        <v>31</v>
      </c>
      <c r="H13" t="s">
        <v>31</v>
      </c>
      <c r="I13" t="s">
        <v>31</v>
      </c>
      <c r="J13" t="s">
        <v>31</v>
      </c>
      <c r="K13" t="s">
        <v>31</v>
      </c>
      <c r="L13" t="s">
        <v>31</v>
      </c>
      <c r="M13" t="s">
        <v>38</v>
      </c>
      <c r="N13" t="s">
        <v>38</v>
      </c>
      <c r="O13" t="s">
        <v>38</v>
      </c>
      <c r="P13" t="s">
        <v>113</v>
      </c>
      <c r="Q13" t="s">
        <v>31</v>
      </c>
      <c r="R13" t="s">
        <v>31</v>
      </c>
      <c r="S13" t="s">
        <v>31</v>
      </c>
      <c r="T13" t="s">
        <v>31</v>
      </c>
      <c r="U13" t="s">
        <v>31</v>
      </c>
      <c r="V13" t="s">
        <v>31</v>
      </c>
      <c r="W13" t="s">
        <v>31</v>
      </c>
      <c r="X13" t="s">
        <v>31</v>
      </c>
      <c r="Y13" t="s">
        <v>31</v>
      </c>
      <c r="Z13" t="s">
        <v>31</v>
      </c>
      <c r="AA13" t="s">
        <v>113</v>
      </c>
      <c r="AB13" t="s">
        <v>31</v>
      </c>
      <c r="AC13" t="s">
        <v>113</v>
      </c>
      <c r="AD13" t="s">
        <v>113</v>
      </c>
      <c r="AE13" t="s">
        <v>38</v>
      </c>
      <c r="AF13" t="s">
        <v>113</v>
      </c>
      <c r="AG13" t="s">
        <v>119</v>
      </c>
      <c r="AH13" t="s">
        <v>119</v>
      </c>
      <c r="AI13" t="s">
        <v>119</v>
      </c>
      <c r="AJ13" t="s">
        <v>119</v>
      </c>
      <c r="AK13" t="s">
        <v>119</v>
      </c>
      <c r="AL13" t="s">
        <v>119</v>
      </c>
      <c r="AM13" t="s">
        <v>119</v>
      </c>
      <c r="AN13" t="s">
        <v>119</v>
      </c>
      <c r="AO13" t="s">
        <v>119</v>
      </c>
      <c r="AP13" t="s">
        <v>119</v>
      </c>
      <c r="AQ13" t="s">
        <v>119</v>
      </c>
      <c r="AR13" t="s">
        <v>119</v>
      </c>
      <c r="AS13" t="s">
        <v>119</v>
      </c>
      <c r="AT13" t="s">
        <v>119</v>
      </c>
      <c r="AU13" t="s">
        <v>119</v>
      </c>
      <c r="AV13" t="s">
        <v>119</v>
      </c>
      <c r="AW13" t="s">
        <v>119</v>
      </c>
      <c r="AX13" t="s">
        <v>119</v>
      </c>
      <c r="AY13" t="s">
        <v>119</v>
      </c>
      <c r="AZ13" t="s">
        <v>119</v>
      </c>
      <c r="BA13" t="s">
        <v>119</v>
      </c>
      <c r="BB13" t="s">
        <v>119</v>
      </c>
      <c r="BC13" t="s">
        <v>119</v>
      </c>
      <c r="BD13" t="s">
        <v>119</v>
      </c>
      <c r="BE13" t="s">
        <v>119</v>
      </c>
      <c r="BF13" t="s">
        <v>119</v>
      </c>
      <c r="BG13" t="s">
        <v>119</v>
      </c>
      <c r="BH13" t="s">
        <v>119</v>
      </c>
      <c r="BI13" t="s">
        <v>119</v>
      </c>
      <c r="BJ13" t="s">
        <v>119</v>
      </c>
      <c r="BK13" t="s">
        <v>119</v>
      </c>
      <c r="BL13" t="s">
        <v>119</v>
      </c>
      <c r="BM13" t="s">
        <v>119</v>
      </c>
      <c r="BN13" t="s">
        <v>119</v>
      </c>
      <c r="BO13" t="s">
        <v>119</v>
      </c>
      <c r="BP13" t="s">
        <v>119</v>
      </c>
      <c r="BQ13" t="s">
        <v>119</v>
      </c>
      <c r="BR13" t="s">
        <v>119</v>
      </c>
      <c r="BS13" t="s">
        <v>119</v>
      </c>
      <c r="BT13" t="s">
        <v>119</v>
      </c>
      <c r="BU13" t="s">
        <v>119</v>
      </c>
      <c r="BV13" t="s">
        <v>119</v>
      </c>
      <c r="BW13" t="s">
        <v>119</v>
      </c>
      <c r="BX13" t="s">
        <v>119</v>
      </c>
      <c r="BY13" t="s">
        <v>119</v>
      </c>
      <c r="BZ13" t="s">
        <v>119</v>
      </c>
      <c r="CA13" t="s">
        <v>119</v>
      </c>
      <c r="CB13" t="s">
        <v>119</v>
      </c>
      <c r="CC13" t="s">
        <v>119</v>
      </c>
      <c r="CD13" t="s">
        <v>119</v>
      </c>
      <c r="CE13" t="s">
        <v>119</v>
      </c>
      <c r="CF13" t="s">
        <v>119</v>
      </c>
      <c r="CG13" t="s">
        <v>119</v>
      </c>
      <c r="CH13" t="s">
        <v>119</v>
      </c>
      <c r="CI13" t="s">
        <v>119</v>
      </c>
      <c r="CJ13" t="s">
        <v>119</v>
      </c>
      <c r="CK13" t="s">
        <v>119</v>
      </c>
      <c r="CL13" t="s">
        <v>31</v>
      </c>
      <c r="CM13" t="s">
        <v>31</v>
      </c>
      <c r="CN13" t="s">
        <v>31</v>
      </c>
      <c r="CO13" t="s">
        <v>31</v>
      </c>
      <c r="CP13" t="s">
        <v>31</v>
      </c>
      <c r="CQ13" t="s">
        <v>31</v>
      </c>
      <c r="CR13" t="s">
        <v>31</v>
      </c>
      <c r="CS13" t="s">
        <v>31</v>
      </c>
    </row>
    <row r="14" spans="1:104" x14ac:dyDescent="0.25">
      <c r="A14" s="4" t="s">
        <v>20</v>
      </c>
      <c r="B14" s="4" t="s">
        <v>30</v>
      </c>
      <c r="C14" s="7">
        <v>70708</v>
      </c>
      <c r="D14" t="s">
        <v>115</v>
      </c>
      <c r="E14" t="s">
        <v>115</v>
      </c>
      <c r="F14" t="s">
        <v>115</v>
      </c>
      <c r="G14" t="s">
        <v>115</v>
      </c>
      <c r="H14" t="s">
        <v>115</v>
      </c>
      <c r="I14" t="s">
        <v>115</v>
      </c>
      <c r="J14" t="s">
        <v>115</v>
      </c>
      <c r="K14" t="s">
        <v>115</v>
      </c>
      <c r="L14" t="s">
        <v>115</v>
      </c>
      <c r="M14" t="s">
        <v>115</v>
      </c>
      <c r="N14" t="s">
        <v>115</v>
      </c>
      <c r="O14" t="s">
        <v>115</v>
      </c>
      <c r="P14" t="s">
        <v>115</v>
      </c>
      <c r="Q14" t="s">
        <v>119</v>
      </c>
      <c r="R14" t="s">
        <v>119</v>
      </c>
      <c r="S14" t="s">
        <v>119</v>
      </c>
      <c r="T14" t="s">
        <v>119</v>
      </c>
      <c r="U14" t="s">
        <v>119</v>
      </c>
      <c r="V14" t="s">
        <v>119</v>
      </c>
      <c r="W14" t="s">
        <v>119</v>
      </c>
      <c r="X14" t="s">
        <v>119</v>
      </c>
      <c r="Y14" t="s">
        <v>119</v>
      </c>
      <c r="Z14" t="s">
        <v>119</v>
      </c>
      <c r="AA14" t="s">
        <v>119</v>
      </c>
      <c r="AB14" t="s">
        <v>119</v>
      </c>
      <c r="AC14" t="s">
        <v>119</v>
      </c>
      <c r="AD14" t="s">
        <v>119</v>
      </c>
      <c r="AE14" t="s">
        <v>119</v>
      </c>
      <c r="AF14" t="s">
        <v>119</v>
      </c>
      <c r="AG14" t="s">
        <v>113</v>
      </c>
      <c r="AH14" t="s">
        <v>113</v>
      </c>
      <c r="AI14" t="s">
        <v>113</v>
      </c>
      <c r="AJ14" t="s">
        <v>113</v>
      </c>
      <c r="AK14" t="s">
        <v>113</v>
      </c>
      <c r="AL14" t="s">
        <v>113</v>
      </c>
      <c r="AM14" t="s">
        <v>113</v>
      </c>
      <c r="AN14" t="s">
        <v>113</v>
      </c>
      <c r="AO14" t="s">
        <v>113</v>
      </c>
      <c r="AP14" t="s">
        <v>113</v>
      </c>
      <c r="AQ14" t="s">
        <v>113</v>
      </c>
      <c r="AR14" t="s">
        <v>113</v>
      </c>
      <c r="AS14" t="s">
        <v>113</v>
      </c>
      <c r="AT14" t="s">
        <v>113</v>
      </c>
      <c r="AU14" t="s">
        <v>113</v>
      </c>
      <c r="AV14" t="s">
        <v>113</v>
      </c>
      <c r="AW14" t="s">
        <v>113</v>
      </c>
      <c r="AX14" t="s">
        <v>113</v>
      </c>
      <c r="AY14" t="s">
        <v>113</v>
      </c>
      <c r="AZ14" t="s">
        <v>113</v>
      </c>
      <c r="BA14" t="s">
        <v>113</v>
      </c>
      <c r="BB14" t="s">
        <v>113</v>
      </c>
      <c r="BC14" t="s">
        <v>113</v>
      </c>
      <c r="BD14" t="s">
        <v>113</v>
      </c>
      <c r="BE14" t="s">
        <v>113</v>
      </c>
      <c r="BF14" t="s">
        <v>113</v>
      </c>
      <c r="BG14" t="s">
        <v>113</v>
      </c>
      <c r="BH14" t="s">
        <v>38</v>
      </c>
      <c r="BI14" t="s">
        <v>113</v>
      </c>
      <c r="BK14" t="s">
        <v>119</v>
      </c>
      <c r="BL14" t="s">
        <v>119</v>
      </c>
      <c r="BM14" t="s">
        <v>119</v>
      </c>
      <c r="BN14" t="s">
        <v>119</v>
      </c>
      <c r="BO14" t="s">
        <v>119</v>
      </c>
      <c r="BP14" t="s">
        <v>119</v>
      </c>
      <c r="BQ14" t="s">
        <v>119</v>
      </c>
      <c r="BR14" t="s">
        <v>119</v>
      </c>
      <c r="BS14" t="s">
        <v>119</v>
      </c>
      <c r="BT14" t="s">
        <v>119</v>
      </c>
      <c r="BU14" t="s">
        <v>119</v>
      </c>
      <c r="BV14" t="s">
        <v>119</v>
      </c>
      <c r="BW14" t="s">
        <v>119</v>
      </c>
      <c r="BX14" t="s">
        <v>119</v>
      </c>
      <c r="BY14" t="s">
        <v>119</v>
      </c>
      <c r="BZ14" t="s">
        <v>119</v>
      </c>
      <c r="CA14" t="s">
        <v>119</v>
      </c>
      <c r="CB14" t="s">
        <v>119</v>
      </c>
      <c r="CC14" t="s">
        <v>119</v>
      </c>
      <c r="CD14" t="s">
        <v>119</v>
      </c>
      <c r="CE14" t="s">
        <v>119</v>
      </c>
      <c r="CF14" t="s">
        <v>119</v>
      </c>
      <c r="CG14" t="s">
        <v>119</v>
      </c>
      <c r="CH14" t="s">
        <v>119</v>
      </c>
      <c r="CI14" t="s">
        <v>119</v>
      </c>
      <c r="CJ14" t="s">
        <v>119</v>
      </c>
      <c r="CK14" t="s">
        <v>119</v>
      </c>
      <c r="CL14" t="s">
        <v>31</v>
      </c>
      <c r="CM14" t="s">
        <v>31</v>
      </c>
      <c r="CN14" t="s">
        <v>114</v>
      </c>
      <c r="CO14" t="s">
        <v>114</v>
      </c>
      <c r="CP14" t="s">
        <v>31</v>
      </c>
      <c r="CQ14" t="s">
        <v>31</v>
      </c>
      <c r="CR14" t="s">
        <v>114</v>
      </c>
      <c r="CS14" t="s">
        <v>114</v>
      </c>
    </row>
    <row r="15" spans="1:104" x14ac:dyDescent="0.25">
      <c r="A15" s="4" t="s">
        <v>20</v>
      </c>
      <c r="B15" s="4" t="s">
        <v>20</v>
      </c>
      <c r="C15" s="7">
        <v>70771</v>
      </c>
      <c r="D15" t="s">
        <v>38</v>
      </c>
      <c r="E15" t="s">
        <v>31</v>
      </c>
      <c r="F15" t="s">
        <v>31</v>
      </c>
      <c r="G15" t="s">
        <v>31</v>
      </c>
      <c r="H15" t="s">
        <v>31</v>
      </c>
      <c r="I15" t="s">
        <v>31</v>
      </c>
      <c r="J15" t="s">
        <v>31</v>
      </c>
      <c r="K15" t="s">
        <v>31</v>
      </c>
      <c r="L15" t="s">
        <v>31</v>
      </c>
      <c r="M15" t="s">
        <v>38</v>
      </c>
      <c r="N15" t="s">
        <v>38</v>
      </c>
      <c r="O15" t="s">
        <v>38</v>
      </c>
      <c r="P15" t="s">
        <v>113</v>
      </c>
      <c r="Q15" t="s">
        <v>119</v>
      </c>
      <c r="R15" t="s">
        <v>119</v>
      </c>
      <c r="S15" t="s">
        <v>119</v>
      </c>
      <c r="T15" t="s">
        <v>119</v>
      </c>
      <c r="U15" t="s">
        <v>119</v>
      </c>
      <c r="V15" t="s">
        <v>119</v>
      </c>
      <c r="W15" t="s">
        <v>119</v>
      </c>
      <c r="X15" t="s">
        <v>119</v>
      </c>
      <c r="Y15" t="s">
        <v>119</v>
      </c>
      <c r="Z15" t="s">
        <v>119</v>
      </c>
      <c r="AA15" t="s">
        <v>119</v>
      </c>
      <c r="AB15" t="s">
        <v>119</v>
      </c>
      <c r="AC15" t="s">
        <v>119</v>
      </c>
      <c r="AD15" t="s">
        <v>119</v>
      </c>
      <c r="AE15" t="s">
        <v>119</v>
      </c>
      <c r="AF15" t="s">
        <v>119</v>
      </c>
      <c r="AG15" t="s">
        <v>31</v>
      </c>
      <c r="AH15" t="s">
        <v>31</v>
      </c>
      <c r="AI15" t="s">
        <v>31</v>
      </c>
      <c r="AJ15" t="s">
        <v>31</v>
      </c>
      <c r="AK15" t="s">
        <v>31</v>
      </c>
      <c r="AL15" t="s">
        <v>31</v>
      </c>
      <c r="AM15" t="s">
        <v>31</v>
      </c>
      <c r="AN15" t="s">
        <v>31</v>
      </c>
      <c r="AO15" t="s">
        <v>31</v>
      </c>
      <c r="AP15" t="s">
        <v>31</v>
      </c>
      <c r="AQ15" t="s">
        <v>31</v>
      </c>
      <c r="AR15" t="s">
        <v>31</v>
      </c>
      <c r="AS15" t="s">
        <v>31</v>
      </c>
      <c r="AT15" t="s">
        <v>31</v>
      </c>
      <c r="AU15" t="s">
        <v>31</v>
      </c>
      <c r="AV15" t="s">
        <v>31</v>
      </c>
      <c r="AW15" t="s">
        <v>31</v>
      </c>
      <c r="AX15" t="s">
        <v>31</v>
      </c>
      <c r="AY15" t="s">
        <v>31</v>
      </c>
      <c r="AZ15" t="s">
        <v>31</v>
      </c>
      <c r="BA15" t="s">
        <v>31</v>
      </c>
      <c r="BB15" t="s">
        <v>31</v>
      </c>
      <c r="BC15" t="s">
        <v>31</v>
      </c>
      <c r="BD15" t="s">
        <v>31</v>
      </c>
      <c r="BE15" t="s">
        <v>31</v>
      </c>
      <c r="BF15" t="s">
        <v>31</v>
      </c>
      <c r="BG15" t="s">
        <v>31</v>
      </c>
      <c r="BH15" t="s">
        <v>38</v>
      </c>
      <c r="BI15" t="s">
        <v>31</v>
      </c>
      <c r="BK15" t="s">
        <v>119</v>
      </c>
      <c r="BL15" t="s">
        <v>119</v>
      </c>
      <c r="BM15" t="s">
        <v>119</v>
      </c>
      <c r="BN15" t="s">
        <v>119</v>
      </c>
      <c r="BO15" t="s">
        <v>119</v>
      </c>
      <c r="BP15" t="s">
        <v>119</v>
      </c>
      <c r="BQ15" t="s">
        <v>119</v>
      </c>
      <c r="BR15" t="s">
        <v>119</v>
      </c>
      <c r="BS15" t="s">
        <v>119</v>
      </c>
      <c r="BT15" t="s">
        <v>119</v>
      </c>
      <c r="BU15" t="s">
        <v>119</v>
      </c>
      <c r="BV15" t="s">
        <v>119</v>
      </c>
      <c r="BW15" t="s">
        <v>119</v>
      </c>
      <c r="BX15" t="s">
        <v>119</v>
      </c>
      <c r="BY15" t="s">
        <v>119</v>
      </c>
      <c r="BZ15" t="s">
        <v>119</v>
      </c>
      <c r="CA15" t="s">
        <v>119</v>
      </c>
      <c r="CB15" t="s">
        <v>119</v>
      </c>
      <c r="CC15" t="s">
        <v>119</v>
      </c>
      <c r="CD15" t="s">
        <v>119</v>
      </c>
      <c r="CE15" t="s">
        <v>119</v>
      </c>
      <c r="CF15" t="s">
        <v>119</v>
      </c>
      <c r="CG15" t="s">
        <v>119</v>
      </c>
      <c r="CH15" t="s">
        <v>119</v>
      </c>
      <c r="CI15" t="s">
        <v>119</v>
      </c>
      <c r="CJ15" t="s">
        <v>119</v>
      </c>
      <c r="CK15" t="s">
        <v>119</v>
      </c>
      <c r="CL15" t="s">
        <v>31</v>
      </c>
      <c r="CM15" t="s">
        <v>31</v>
      </c>
      <c r="CN15" t="s">
        <v>113</v>
      </c>
      <c r="CO15" t="s">
        <v>113</v>
      </c>
      <c r="CP15" t="s">
        <v>38</v>
      </c>
      <c r="CQ15" t="s">
        <v>31</v>
      </c>
      <c r="CR15" t="s">
        <v>114</v>
      </c>
      <c r="CS15" t="s">
        <v>114</v>
      </c>
    </row>
    <row r="17" spans="4:97" x14ac:dyDescent="0.25">
      <c r="D17">
        <v>3</v>
      </c>
      <c r="E17">
        <v>4</v>
      </c>
      <c r="F17">
        <v>5</v>
      </c>
      <c r="G17">
        <v>6</v>
      </c>
      <c r="H17">
        <v>7</v>
      </c>
      <c r="I17">
        <v>8</v>
      </c>
      <c r="J17">
        <v>9</v>
      </c>
      <c r="K17">
        <v>10</v>
      </c>
      <c r="L17">
        <v>11</v>
      </c>
      <c r="M17">
        <v>12</v>
      </c>
      <c r="N17">
        <v>13</v>
      </c>
      <c r="O17">
        <v>14</v>
      </c>
      <c r="P17">
        <v>15</v>
      </c>
      <c r="Q17">
        <v>16</v>
      </c>
      <c r="R17">
        <v>17</v>
      </c>
      <c r="S17">
        <v>18</v>
      </c>
      <c r="T17">
        <v>19</v>
      </c>
      <c r="U17">
        <v>20</v>
      </c>
      <c r="V17">
        <v>21</v>
      </c>
      <c r="W17">
        <v>22</v>
      </c>
      <c r="X17">
        <v>23</v>
      </c>
      <c r="Y17">
        <v>24</v>
      </c>
      <c r="Z17">
        <v>25</v>
      </c>
      <c r="AA17">
        <v>26</v>
      </c>
      <c r="AB17">
        <v>27</v>
      </c>
      <c r="AC17">
        <v>28</v>
      </c>
      <c r="AD17">
        <v>29</v>
      </c>
      <c r="AE17">
        <v>30</v>
      </c>
      <c r="AF17">
        <v>31</v>
      </c>
      <c r="AG17">
        <v>32</v>
      </c>
      <c r="AH17">
        <v>33</v>
      </c>
      <c r="AI17">
        <v>34</v>
      </c>
      <c r="AJ17">
        <v>35</v>
      </c>
      <c r="AK17">
        <v>36</v>
      </c>
      <c r="AL17">
        <v>37</v>
      </c>
      <c r="AM17">
        <v>38</v>
      </c>
      <c r="AN17">
        <v>39</v>
      </c>
      <c r="AO17">
        <v>40</v>
      </c>
      <c r="AP17">
        <v>41</v>
      </c>
      <c r="AQ17">
        <v>42</v>
      </c>
      <c r="AR17">
        <v>43</v>
      </c>
      <c r="AS17">
        <v>44</v>
      </c>
      <c r="AT17">
        <v>45</v>
      </c>
      <c r="AU17">
        <v>46</v>
      </c>
      <c r="AV17">
        <v>47</v>
      </c>
      <c r="AW17">
        <v>48</v>
      </c>
      <c r="AX17">
        <v>49</v>
      </c>
      <c r="AY17">
        <v>50</v>
      </c>
      <c r="AZ17">
        <v>51</v>
      </c>
      <c r="BA17">
        <v>52</v>
      </c>
      <c r="BB17">
        <v>53</v>
      </c>
      <c r="BC17">
        <v>54</v>
      </c>
      <c r="BD17">
        <v>55</v>
      </c>
      <c r="BE17">
        <v>56</v>
      </c>
      <c r="BF17">
        <v>57</v>
      </c>
      <c r="BG17">
        <v>58</v>
      </c>
      <c r="BH17">
        <v>59</v>
      </c>
      <c r="BI17">
        <v>60</v>
      </c>
      <c r="BJ17">
        <v>61</v>
      </c>
      <c r="BK17">
        <v>62</v>
      </c>
      <c r="BL17">
        <v>63</v>
      </c>
      <c r="BM17">
        <v>64</v>
      </c>
      <c r="BN17">
        <v>65</v>
      </c>
      <c r="BO17">
        <v>66</v>
      </c>
      <c r="BP17">
        <v>67</v>
      </c>
      <c r="BQ17">
        <v>68</v>
      </c>
      <c r="BR17">
        <v>69</v>
      </c>
      <c r="BS17">
        <v>70</v>
      </c>
      <c r="BT17">
        <v>71</v>
      </c>
      <c r="BU17">
        <v>72</v>
      </c>
      <c r="BV17">
        <v>73</v>
      </c>
      <c r="BW17">
        <v>74</v>
      </c>
      <c r="BX17">
        <v>75</v>
      </c>
      <c r="BY17">
        <v>76</v>
      </c>
      <c r="BZ17">
        <v>77</v>
      </c>
      <c r="CA17">
        <v>78</v>
      </c>
      <c r="CB17">
        <v>79</v>
      </c>
      <c r="CC17">
        <v>80</v>
      </c>
      <c r="CD17">
        <v>81</v>
      </c>
      <c r="CE17">
        <v>82</v>
      </c>
      <c r="CF17">
        <v>83</v>
      </c>
      <c r="CG17">
        <v>84</v>
      </c>
      <c r="CH17">
        <v>85</v>
      </c>
      <c r="CI17">
        <v>86</v>
      </c>
      <c r="CJ17">
        <v>87</v>
      </c>
    </row>
    <row r="20" spans="4:97" x14ac:dyDescent="0.25">
      <c r="D20">
        <v>3</v>
      </c>
      <c r="E20">
        <v>4</v>
      </c>
      <c r="F20">
        <v>5</v>
      </c>
      <c r="G20">
        <v>6</v>
      </c>
      <c r="H20">
        <v>7</v>
      </c>
      <c r="I20">
        <v>8</v>
      </c>
      <c r="J20">
        <v>9</v>
      </c>
      <c r="K20">
        <v>10</v>
      </c>
      <c r="L20">
        <v>11</v>
      </c>
      <c r="M20">
        <v>12</v>
      </c>
      <c r="N20">
        <v>13</v>
      </c>
      <c r="O20">
        <v>14</v>
      </c>
      <c r="P20">
        <v>15</v>
      </c>
      <c r="Q20">
        <v>16</v>
      </c>
      <c r="R20">
        <v>17</v>
      </c>
      <c r="S20">
        <v>18</v>
      </c>
      <c r="T20">
        <v>19</v>
      </c>
      <c r="U20">
        <v>20</v>
      </c>
      <c r="V20">
        <v>21</v>
      </c>
      <c r="W20">
        <v>22</v>
      </c>
      <c r="X20">
        <v>23</v>
      </c>
      <c r="Y20">
        <v>24</v>
      </c>
      <c r="Z20">
        <v>25</v>
      </c>
      <c r="AA20">
        <v>26</v>
      </c>
      <c r="AB20">
        <v>27</v>
      </c>
      <c r="AC20">
        <v>28</v>
      </c>
      <c r="AD20">
        <v>29</v>
      </c>
      <c r="AE20">
        <v>30</v>
      </c>
      <c r="AF20">
        <v>31</v>
      </c>
      <c r="AG20">
        <v>32</v>
      </c>
      <c r="AH20">
        <v>33</v>
      </c>
      <c r="AI20">
        <v>34</v>
      </c>
      <c r="AJ20">
        <v>35</v>
      </c>
      <c r="AK20">
        <v>36</v>
      </c>
      <c r="AL20">
        <v>37</v>
      </c>
      <c r="AM20">
        <v>38</v>
      </c>
      <c r="AN20">
        <v>39</v>
      </c>
      <c r="AO20">
        <v>40</v>
      </c>
      <c r="AP20">
        <v>41</v>
      </c>
      <c r="AQ20">
        <v>42</v>
      </c>
      <c r="AR20">
        <v>43</v>
      </c>
      <c r="AS20">
        <v>44</v>
      </c>
      <c r="AT20">
        <v>45</v>
      </c>
      <c r="AU20">
        <v>46</v>
      </c>
      <c r="AV20">
        <v>47</v>
      </c>
      <c r="AW20">
        <v>48</v>
      </c>
      <c r="AX20">
        <v>49</v>
      </c>
      <c r="AY20">
        <v>50</v>
      </c>
      <c r="AZ20">
        <v>51</v>
      </c>
      <c r="BA20">
        <v>52</v>
      </c>
      <c r="BB20">
        <v>53</v>
      </c>
      <c r="BC20">
        <v>54</v>
      </c>
      <c r="BD20">
        <v>55</v>
      </c>
      <c r="BE20">
        <v>56</v>
      </c>
      <c r="BF20">
        <v>57</v>
      </c>
      <c r="BG20">
        <v>58</v>
      </c>
      <c r="BH20">
        <v>59</v>
      </c>
      <c r="BI20">
        <v>60</v>
      </c>
      <c r="BJ20">
        <v>61</v>
      </c>
      <c r="BK20">
        <v>62</v>
      </c>
      <c r="BL20">
        <v>63</v>
      </c>
      <c r="BM20">
        <v>64</v>
      </c>
      <c r="BN20">
        <v>65</v>
      </c>
      <c r="BO20">
        <v>66</v>
      </c>
      <c r="BP20">
        <v>67</v>
      </c>
      <c r="BQ20">
        <v>68</v>
      </c>
      <c r="BR20">
        <v>69</v>
      </c>
      <c r="BS20">
        <v>70</v>
      </c>
      <c r="BT20">
        <v>71</v>
      </c>
      <c r="BU20">
        <v>72</v>
      </c>
      <c r="BV20">
        <v>73</v>
      </c>
      <c r="BW20">
        <v>74</v>
      </c>
      <c r="BX20">
        <v>75</v>
      </c>
      <c r="BY20">
        <v>76</v>
      </c>
      <c r="BZ20">
        <v>77</v>
      </c>
      <c r="CA20">
        <v>78</v>
      </c>
      <c r="CB20">
        <v>79</v>
      </c>
      <c r="CC20">
        <v>80</v>
      </c>
      <c r="CD20">
        <v>81</v>
      </c>
      <c r="CE20">
        <v>82</v>
      </c>
      <c r="CF20">
        <v>83</v>
      </c>
      <c r="CG20">
        <v>84</v>
      </c>
      <c r="CH20">
        <v>85</v>
      </c>
      <c r="CI20">
        <v>86</v>
      </c>
      <c r="CJ20">
        <v>87</v>
      </c>
      <c r="CK20">
        <v>88</v>
      </c>
      <c r="CL20">
        <v>89</v>
      </c>
      <c r="CM20">
        <v>90</v>
      </c>
      <c r="CN20">
        <v>91</v>
      </c>
      <c r="CO20">
        <v>92</v>
      </c>
      <c r="CP20">
        <v>93</v>
      </c>
      <c r="CQ20">
        <v>94</v>
      </c>
      <c r="CR20">
        <v>95</v>
      </c>
      <c r="CS20">
        <v>96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Índice </vt:lpstr>
      <vt:lpstr>Nombres</vt:lpstr>
      <vt:lpstr>01. Gestión del Riesgo </vt:lpstr>
      <vt:lpstr>02. EOT </vt:lpstr>
      <vt:lpstr>03. PBOT</vt:lpstr>
      <vt:lpstr>04. POT</vt:lpstr>
      <vt:lpstr>05. POMCA</vt:lpstr>
      <vt:lpstr>06. Planes de Desarrollo </vt:lpstr>
      <vt:lpstr>Base </vt:lpstr>
      <vt:lpstr>Base Pomcas </vt:lpstr>
      <vt:lpstr>ANTIOQUIA</vt:lpstr>
      <vt:lpstr>BOLIVAR</vt:lpstr>
      <vt:lpstr>CORDOBA</vt:lpstr>
      <vt:lpstr>CUENCAS</vt:lpstr>
      <vt:lpstr>DEPARTAMENTO</vt:lpstr>
      <vt:lpstr>POMCAS</vt:lpstr>
      <vt:lpstr>Pregpom</vt:lpstr>
      <vt:lpstr>Preguntas</vt:lpstr>
      <vt:lpstr>SUCRE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IOVANNA</dc:creator>
  <cp:lastModifiedBy>Admin</cp:lastModifiedBy>
  <cp:lastPrinted>2014-01-30T20:09:31Z</cp:lastPrinted>
  <dcterms:created xsi:type="dcterms:W3CDTF">2014-01-20T14:33:15Z</dcterms:created>
  <dcterms:modified xsi:type="dcterms:W3CDTF">2014-01-30T20:11:30Z</dcterms:modified>
</cp:coreProperties>
</file>